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3275" windowHeight="10470" firstSheet="1" activeTab="1"/>
  </bookViews>
  <sheets>
    <sheet name="test_calculations" sheetId="1" state="hidden" r:id="rId1"/>
    <sheet name="calculations" sheetId="2" r:id="rId2"/>
    <sheet name="data_input" sheetId="3" state="hidden" r:id="rId3"/>
    <sheet name="check_request" sheetId="4" state="hidden" r:id="rId4"/>
    <sheet name="county_breakout" sheetId="5" state="hidden" r:id="rId5"/>
    <sheet name="disburs" sheetId="6" state="hidden" r:id="rId6"/>
    <sheet name="Sheet1" sheetId="7" state="hidden" r:id="rId7"/>
  </sheets>
  <definedNames>
    <definedName name="_xlnm.Print_Area" localSheetId="1">'calculations'!$A$1:$AC$366</definedName>
    <definedName name="_xlnm.Print_Area" localSheetId="5">'disburs'!$A$1:$H$374</definedName>
    <definedName name="_xlnm.Print_Area" localSheetId="0">'test_calculations'!$A$1:$W$364</definedName>
    <definedName name="st" localSheetId="0">'disburs'!#REF!</definedName>
    <definedName name="st">'disburs'!#REF!</definedName>
  </definedNames>
  <calcPr fullCalcOnLoad="1"/>
</workbook>
</file>

<file path=xl/sharedStrings.xml><?xml version="1.0" encoding="utf-8"?>
<sst xmlns="http://schemas.openxmlformats.org/spreadsheetml/2006/main" count="950" uniqueCount="387">
  <si>
    <t>Deer Lodge</t>
  </si>
  <si>
    <t>Sheridan</t>
  </si>
  <si>
    <t>Cascade</t>
  </si>
  <si>
    <t>Powder River</t>
  </si>
  <si>
    <t>Wibaux</t>
  </si>
  <si>
    <t>Missoula</t>
  </si>
  <si>
    <t>* West Yellowstone has Yellowstone National Park square miles {245.393} added to city square miles.</t>
  </si>
  <si>
    <t>Dillon</t>
  </si>
  <si>
    <t>Townsend</t>
  </si>
  <si>
    <t>Anaconda</t>
  </si>
  <si>
    <t>Belgrade</t>
  </si>
  <si>
    <t>Bozeman</t>
  </si>
  <si>
    <t>Manhattan</t>
  </si>
  <si>
    <t>Three Forks</t>
  </si>
  <si>
    <t>Boulder</t>
  </si>
  <si>
    <t>Helena</t>
  </si>
  <si>
    <t>Ennis</t>
  </si>
  <si>
    <t>Twin Bridges</t>
  </si>
  <si>
    <t>Virginia City</t>
  </si>
  <si>
    <t>White Sulphur Springs</t>
  </si>
  <si>
    <t>Livingston</t>
  </si>
  <si>
    <t>Butte</t>
  </si>
  <si>
    <t>Scobey</t>
  </si>
  <si>
    <t>Malta</t>
  </si>
  <si>
    <t>Wolf Point</t>
  </si>
  <si>
    <t>Plentywood</t>
  </si>
  <si>
    <t>Harlem</t>
  </si>
  <si>
    <t>Belt</t>
  </si>
  <si>
    <t>Great Falls</t>
  </si>
  <si>
    <t>Fort Benton</t>
  </si>
  <si>
    <t>Cut Bank</t>
  </si>
  <si>
    <t>Havre</t>
  </si>
  <si>
    <t>Chester</t>
  </si>
  <si>
    <t>Conrad</t>
  </si>
  <si>
    <t>Valier</t>
  </si>
  <si>
    <t>Shelby</t>
  </si>
  <si>
    <t>Ekalaka</t>
  </si>
  <si>
    <t>Miles City</t>
  </si>
  <si>
    <t>Glendive</t>
  </si>
  <si>
    <t>Jordan</t>
  </si>
  <si>
    <t>Circle</t>
  </si>
  <si>
    <t>Broadus</t>
  </si>
  <si>
    <t>Terry</t>
  </si>
  <si>
    <t>Sidney</t>
  </si>
  <si>
    <t>Forsyth</t>
  </si>
  <si>
    <t>Hardin</t>
  </si>
  <si>
    <t>Bridger</t>
  </si>
  <si>
    <t>Joliet</t>
  </si>
  <si>
    <t>Red Lodge</t>
  </si>
  <si>
    <t>Denton</t>
  </si>
  <si>
    <t>Lewistown</t>
  </si>
  <si>
    <t>Moore</t>
  </si>
  <si>
    <t>Stanford</t>
  </si>
  <si>
    <t>Roundup</t>
  </si>
  <si>
    <t>Winnett</t>
  </si>
  <si>
    <t>Columbus</t>
  </si>
  <si>
    <t>Big Timber</t>
  </si>
  <si>
    <t>Harlowton</t>
  </si>
  <si>
    <t>Billings</t>
  </si>
  <si>
    <t>Laurel</t>
  </si>
  <si>
    <t>Kalispell</t>
  </si>
  <si>
    <t>Ronan</t>
  </si>
  <si>
    <t>Libby</t>
  </si>
  <si>
    <t>Superior</t>
  </si>
  <si>
    <t>Philipsburg</t>
  </si>
  <si>
    <t>Montana Public Libraries</t>
  </si>
  <si>
    <t>From Co.</t>
  </si>
  <si>
    <t>% of $$</t>
  </si>
  <si>
    <t>** Forsyth {9,383} + Treasure County {861} = FORSYTH {10,244} Service Area Population</t>
  </si>
  <si>
    <t>#   Teton County --City Populations -- Choteau [1,781]; Dutton [389]; Fairfield [659]</t>
  </si>
  <si>
    <t>Winifred</t>
  </si>
  <si>
    <t>Choteau</t>
  </si>
  <si>
    <t>Dutton</t>
  </si>
  <si>
    <t>Fairfield</t>
  </si>
  <si>
    <t>Pop</t>
  </si>
  <si>
    <t>Service Area</t>
  </si>
  <si>
    <t>Dillon Public Library</t>
  </si>
  <si>
    <t>Broadwater School and Community Library</t>
  </si>
  <si>
    <t>Belgrade Public Library</t>
  </si>
  <si>
    <t>Bozeman Public Library</t>
  </si>
  <si>
    <t>Manhattan Community and School Library</t>
  </si>
  <si>
    <t>Three Forks Public Library</t>
  </si>
  <si>
    <t>West Yellowstone Public Library</t>
  </si>
  <si>
    <t>Beaverhead County</t>
  </si>
  <si>
    <t>Broadwater County</t>
  </si>
  <si>
    <t>Deer Lodge County</t>
  </si>
  <si>
    <t>Gallatin County</t>
  </si>
  <si>
    <t>Additional</t>
  </si>
  <si>
    <t>Calculated</t>
  </si>
  <si>
    <t>Input</t>
  </si>
  <si>
    <t>Population</t>
  </si>
  <si>
    <t>Hearst Free Public Library</t>
  </si>
  <si>
    <t>Granite County</t>
  </si>
  <si>
    <t>Drummond School-Community Library</t>
  </si>
  <si>
    <t>Philipsburg Public Library</t>
  </si>
  <si>
    <t>Library</t>
  </si>
  <si>
    <t>ID</t>
  </si>
  <si>
    <t>Jefferson County</t>
  </si>
  <si>
    <t>Lewis and Clark County</t>
  </si>
  <si>
    <t>Lewis and Clark Library</t>
  </si>
  <si>
    <t>Madison County</t>
  </si>
  <si>
    <t>Madison Valley Public Library</t>
  </si>
  <si>
    <t>Sheridan Public Library</t>
  </si>
  <si>
    <t>Twin Bridges Public Library</t>
  </si>
  <si>
    <t>Thompson-Hickman County Library</t>
  </si>
  <si>
    <t>Meagher County</t>
  </si>
  <si>
    <t>Meagher County/City Library</t>
  </si>
  <si>
    <t>Park County</t>
  </si>
  <si>
    <t>Livingston-Park County Public Library</t>
  </si>
  <si>
    <t>Powell County</t>
  </si>
  <si>
    <t>William K. Kohnrs Memorial Library</t>
  </si>
  <si>
    <t>Silver Bow County</t>
  </si>
  <si>
    <t>Butte - Silver Bow Public Library</t>
  </si>
  <si>
    <t>Broad Valleys Federation</t>
  </si>
  <si>
    <t>Golden Plains Federation</t>
  </si>
  <si>
    <t>Daniels County</t>
  </si>
  <si>
    <t>Daniels County Library</t>
  </si>
  <si>
    <t>Phillips County</t>
  </si>
  <si>
    <t>Phillips County Library</t>
  </si>
  <si>
    <t>Roosevelt County</t>
  </si>
  <si>
    <t>Roosevelt County Library</t>
  </si>
  <si>
    <t>Sheridan County</t>
  </si>
  <si>
    <t>Sheridan County Library</t>
  </si>
  <si>
    <t>Valley County</t>
  </si>
  <si>
    <t>Pathfinder Federation</t>
  </si>
  <si>
    <t>Blaine County</t>
  </si>
  <si>
    <t>Chinook</t>
  </si>
  <si>
    <t>Blaine County Library</t>
  </si>
  <si>
    <t>Harlem Public Library</t>
  </si>
  <si>
    <t>Cascade County</t>
  </si>
  <si>
    <t>Belt Public Library</t>
  </si>
  <si>
    <t>Wedsworth Memorial Library</t>
  </si>
  <si>
    <t>Great Falls Public Library</t>
  </si>
  <si>
    <t>Chouteau County</t>
  </si>
  <si>
    <t>Chouteau County Library</t>
  </si>
  <si>
    <t>Glacier County</t>
  </si>
  <si>
    <t>Glacier County Library</t>
  </si>
  <si>
    <t>Hill County</t>
  </si>
  <si>
    <t>Havre-Hill Library</t>
  </si>
  <si>
    <t>Liberty County</t>
  </si>
  <si>
    <t>Liberty County Library</t>
  </si>
  <si>
    <t>Pondera County</t>
  </si>
  <si>
    <t>Conrad Public Library</t>
  </si>
  <si>
    <t>Valier Public Library</t>
  </si>
  <si>
    <t>Toole County</t>
  </si>
  <si>
    <t>Toole County Library</t>
  </si>
  <si>
    <t>Choteau/Teton Public Library</t>
  </si>
  <si>
    <t>Dutton/Teton Public Library</t>
  </si>
  <si>
    <t>Fairfield/Teton Public Library</t>
  </si>
  <si>
    <t>Sagebrush Federation</t>
  </si>
  <si>
    <t>Carter County</t>
  </si>
  <si>
    <t>Ekalaka Public Library</t>
  </si>
  <si>
    <t>Custer County</t>
  </si>
  <si>
    <t>Miles City Public Library</t>
  </si>
  <si>
    <t>Dawson County</t>
  </si>
  <si>
    <t>Glendive Public Library</t>
  </si>
  <si>
    <t>Fallon County</t>
  </si>
  <si>
    <t>Fallon County Library</t>
  </si>
  <si>
    <t>Teton County</t>
  </si>
  <si>
    <t>Garfield County</t>
  </si>
  <si>
    <t>Garfield County Library</t>
  </si>
  <si>
    <t>McCone County</t>
  </si>
  <si>
    <t>George McCone Memorial County Library</t>
  </si>
  <si>
    <t>Henry A Malley Memorial Library</t>
  </si>
  <si>
    <t>Prairie County</t>
  </si>
  <si>
    <t>Prairie County Library</t>
  </si>
  <si>
    <t>Richland County</t>
  </si>
  <si>
    <t>Sidney-Richland County Library</t>
  </si>
  <si>
    <t>Rosebud County</t>
  </si>
  <si>
    <t>Rosebud County Library</t>
  </si>
  <si>
    <t>Wibaux Public Library</t>
  </si>
  <si>
    <t>Treasure County</t>
  </si>
  <si>
    <t>South Central Federation</t>
  </si>
  <si>
    <t>Big Horn County</t>
  </si>
  <si>
    <t>Big Horn County Library</t>
  </si>
  <si>
    <t>Carbon County</t>
  </si>
  <si>
    <t>Bridger Public Library</t>
  </si>
  <si>
    <t>Joliet Public Library</t>
  </si>
  <si>
    <t>Red Lodge Carnegie Library</t>
  </si>
  <si>
    <t>Fergus County</t>
  </si>
  <si>
    <t>Denton Public Library</t>
  </si>
  <si>
    <t>Lewistown Public Library</t>
  </si>
  <si>
    <t>Moore Public Library</t>
  </si>
  <si>
    <t>Dorothy Asbjornson Community Library</t>
  </si>
  <si>
    <t>Judith Basin County Free Library</t>
  </si>
  <si>
    <t>Musselshell County</t>
  </si>
  <si>
    <t>Judith Basin County</t>
  </si>
  <si>
    <t>Roundup School-Community Library</t>
  </si>
  <si>
    <t>Petroleum County</t>
  </si>
  <si>
    <t>Petroleum County School-Community Library</t>
  </si>
  <si>
    <t>Stillwater County</t>
  </si>
  <si>
    <t>Stillwater County Library</t>
  </si>
  <si>
    <t>Sweet Grass County</t>
  </si>
  <si>
    <t>Carnegie Public Library</t>
  </si>
  <si>
    <t>Wheatland County</t>
  </si>
  <si>
    <t>Harlowton Public Library</t>
  </si>
  <si>
    <t>Yellowstone County</t>
  </si>
  <si>
    <t>Parmly Billings Library</t>
  </si>
  <si>
    <t>Laurel Public Library</t>
  </si>
  <si>
    <t>Golden Valley County</t>
  </si>
  <si>
    <t>Glasgow</t>
  </si>
  <si>
    <t>Flathead County</t>
  </si>
  <si>
    <t>Flathead County Library System</t>
  </si>
  <si>
    <t>Whitefish</t>
  </si>
  <si>
    <t>Whitefish Community Library</t>
  </si>
  <si>
    <t>Lake County</t>
  </si>
  <si>
    <t>North Lake County Library District</t>
  </si>
  <si>
    <t>Ronan City Library</t>
  </si>
  <si>
    <t>St. Ignatius School-Community Library</t>
  </si>
  <si>
    <t>Lincoln County</t>
  </si>
  <si>
    <t>Lincoln County Public Libraries</t>
  </si>
  <si>
    <t>Mineral County</t>
  </si>
  <si>
    <t>Mineral County Public Library</t>
  </si>
  <si>
    <t>Missoula County</t>
  </si>
  <si>
    <t>Missoula Public Library</t>
  </si>
  <si>
    <t>Darby Community Public Library</t>
  </si>
  <si>
    <t>Bitterroot Public Library</t>
  </si>
  <si>
    <t>North Valley Public Library</t>
  </si>
  <si>
    <t>Sanders County</t>
  </si>
  <si>
    <t>Preston Town County Library</t>
  </si>
  <si>
    <t>Plains Public Library District</t>
  </si>
  <si>
    <t>Thompson Falls Public Library</t>
  </si>
  <si>
    <t>Grand Total</t>
  </si>
  <si>
    <t>Tamarack Federation</t>
  </si>
  <si>
    <t>* West Yellowstone {2,995} + Yellowstone National Park {52} = WEST YELLOWSTONE {3,047} Service Area Population</t>
  </si>
  <si>
    <t>Split</t>
  </si>
  <si>
    <t>West Yellowstone</t>
  </si>
  <si>
    <t>Glasgow City-County Library</t>
  </si>
  <si>
    <t>Geographic</t>
  </si>
  <si>
    <t>School District: Lone Rock Elem 0828</t>
  </si>
  <si>
    <t>School District: Stevensville Elem 0823</t>
  </si>
  <si>
    <t>School District: Stevensville H S 0823</t>
  </si>
  <si>
    <t>School District: Hamilton K-12 Schools 0824</t>
  </si>
  <si>
    <t>School District: Corvallis K-12 Schools 0822</t>
  </si>
  <si>
    <t>School District: Victor K-12 Schools 0826</t>
  </si>
  <si>
    <t>School District: Darby K-12 Schools 0827</t>
  </si>
  <si>
    <t>School District: Polson H S 0603</t>
  </si>
  <si>
    <t>School District: Drummond Elem 0559</t>
  </si>
  <si>
    <t>School District: Drummond H S 0559</t>
  </si>
  <si>
    <t>School District: Plains H S 0874</t>
  </si>
  <si>
    <t>School District: Hot Springs H S 0882</t>
  </si>
  <si>
    <t>School District: Hot Springs Elem 0882</t>
  </si>
  <si>
    <t>School District: St Ignatius K-12 Schools 0605</t>
  </si>
  <si>
    <t>School District: Thompson Falls H S 0875</t>
  </si>
  <si>
    <t>% of Co.</t>
  </si>
  <si>
    <t>Sq Miles</t>
  </si>
  <si>
    <t>**break out numbers</t>
  </si>
  <si>
    <t>**check on percentage</t>
  </si>
  <si>
    <t>Ravalli County</t>
  </si>
  <si>
    <t>Payee #</t>
  </si>
  <si>
    <t>23452 #2</t>
  </si>
  <si>
    <t>23520 #1</t>
  </si>
  <si>
    <t>23528 #1</t>
  </si>
  <si>
    <t>23432 #1</t>
  </si>
  <si>
    <t>19434 #1</t>
  </si>
  <si>
    <t>23599 #2</t>
  </si>
  <si>
    <t>18393 #3</t>
  </si>
  <si>
    <t>23526 #1</t>
  </si>
  <si>
    <t>23552 #1</t>
  </si>
  <si>
    <t>23559 #1</t>
  </si>
  <si>
    <t>23562 #1</t>
  </si>
  <si>
    <t>23519 #1</t>
  </si>
  <si>
    <t>23524 #1</t>
  </si>
  <si>
    <t>23542 #1</t>
  </si>
  <si>
    <t>23484 #1</t>
  </si>
  <si>
    <t>23527 #1</t>
  </si>
  <si>
    <t>23529 #1</t>
  </si>
  <si>
    <t>23533 #1</t>
  </si>
  <si>
    <t>23545 #1</t>
  </si>
  <si>
    <t>23554 #1</t>
  </si>
  <si>
    <t>23556 #1</t>
  </si>
  <si>
    <t>23571 #1</t>
  </si>
  <si>
    <t>23492 #4</t>
  </si>
  <si>
    <t>23451 #1</t>
  </si>
  <si>
    <t>23564 #1</t>
  </si>
  <si>
    <t>23467 #2</t>
  </si>
  <si>
    <t>23475 #1</t>
  </si>
  <si>
    <t>23535 #2</t>
  </si>
  <si>
    <t>23531 #1</t>
  </si>
  <si>
    <t>19218 #1</t>
  </si>
  <si>
    <t>23543 #1</t>
  </si>
  <si>
    <t>16574 #3</t>
  </si>
  <si>
    <t>21306 #1</t>
  </si>
  <si>
    <t>23488 #2</t>
  </si>
  <si>
    <t>State Aid</t>
  </si>
  <si>
    <t>Per Capita</t>
  </si>
  <si>
    <t>factor</t>
  </si>
  <si>
    <t>Per Sq Mi</t>
  </si>
  <si>
    <t>Total</t>
  </si>
  <si>
    <t>FY 2012</t>
  </si>
  <si>
    <t>Service Area Population</t>
  </si>
  <si>
    <t>Hold</t>
  </si>
  <si>
    <t>Check</t>
  </si>
  <si>
    <t>FY 2011</t>
  </si>
  <si>
    <t>FY 2010</t>
  </si>
  <si>
    <t>FY 2009</t>
  </si>
  <si>
    <t>FY 2008</t>
  </si>
  <si>
    <t>FY 2007</t>
  </si>
  <si>
    <t>FY 2006</t>
  </si>
  <si>
    <t>FY 2005</t>
  </si>
  <si>
    <t>FY 2004</t>
  </si>
  <si>
    <t>FY 2003</t>
  </si>
  <si>
    <t>FY 2002</t>
  </si>
  <si>
    <t>FY 2001</t>
  </si>
  <si>
    <t>FY 2000</t>
  </si>
  <si>
    <t>FY 1999</t>
  </si>
  <si>
    <t>amount</t>
  </si>
  <si>
    <t>pop check</t>
  </si>
  <si>
    <t>William K. Kohrs Memorial Library</t>
  </si>
  <si>
    <t>**Treasure County</t>
  </si>
  <si>
    <t>**Golden Valley County</t>
  </si>
  <si>
    <t>**overlap!</t>
  </si>
  <si>
    <t>*EXCLUDING Pinesdale (town)</t>
  </si>
  <si>
    <t>Srv Pop</t>
  </si>
  <si>
    <t>square meters to square miles factor: sqme * 3.86102158542445E-07</t>
  </si>
  <si>
    <t>Baker</t>
  </si>
  <si>
    <t>Accuracy Checks</t>
  </si>
  <si>
    <t>Funding Year</t>
  </si>
  <si>
    <t>Total Census Population</t>
  </si>
  <si>
    <t>Total State Aid</t>
  </si>
  <si>
    <t>Total Square Miles</t>
  </si>
  <si>
    <t>sq mi check</t>
  </si>
  <si>
    <t>Boulder Community Library (Jefferson County Library System)</t>
  </si>
  <si>
    <t>Clancy Library (North Jefferson County Library District)</t>
  </si>
  <si>
    <t>State Aid Calculation</t>
  </si>
  <si>
    <t>Square Miles</t>
  </si>
  <si>
    <t>Source</t>
  </si>
  <si>
    <t>Source: U.S. Census Bureau, 2010 Census, http://factfinder2.census.gov/main.html</t>
  </si>
  <si>
    <t>FY2012</t>
  </si>
  <si>
    <t>FY2011</t>
  </si>
  <si>
    <t>corr letter</t>
  </si>
  <si>
    <t>School District: Clancy Elementary 0584</t>
  </si>
  <si>
    <t>School District: Montana City Elementary 0591</t>
  </si>
  <si>
    <t>County 1</t>
  </si>
  <si>
    <t>County 1 - Library</t>
  </si>
  <si>
    <t>County 2</t>
  </si>
  <si>
    <t>County 2 - Library A</t>
  </si>
  <si>
    <t>County 2 - Library B</t>
  </si>
  <si>
    <t>County 2 - Library C</t>
  </si>
  <si>
    <t>County 2 - Library D</t>
  </si>
  <si>
    <t>County 3</t>
  </si>
  <si>
    <t>County 3 - Library A</t>
  </si>
  <si>
    <t>County 3 - Library B</t>
  </si>
  <si>
    <t>County 3 - Library C</t>
  </si>
  <si>
    <t>County 3 - Library A - School District 1</t>
  </si>
  <si>
    <t>County 3 - Library B - Municipality</t>
  </si>
  <si>
    <t>County 3 - Library C - School District 1</t>
  </si>
  <si>
    <t>County 2 - Library A - Municipality</t>
  </si>
  <si>
    <t>County 2 - Library B - Municipality</t>
  </si>
  <si>
    <t>County 2 - Library C - Municipality</t>
  </si>
  <si>
    <t>County 2 - Library D - Municipality</t>
  </si>
  <si>
    <t>County 1 - Library - Municipality</t>
  </si>
  <si>
    <t>County 3 - Library A - School District 2</t>
  </si>
  <si>
    <t>County 3 - Library B - School District 1</t>
  </si>
  <si>
    <t>County 3 - Library A - Municipality</t>
  </si>
  <si>
    <t>County 3 - Library B - School District 2</t>
  </si>
  <si>
    <t>County 3 - Library B - School District 3</t>
  </si>
  <si>
    <t>County 3 - Library B *EXCLUDING Municipality</t>
  </si>
  <si>
    <t>County 3- Library C - School District 1</t>
  </si>
  <si>
    <t>County 3- Library C - School District 2</t>
  </si>
  <si>
    <t>County 3- Library C - School District 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</si>
  <si>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</si>
  <si>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</si>
  <si>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</si>
  <si>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</si>
  <si>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</si>
  <si>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</si>
  <si>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</si>
  <si>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</si>
  <si>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</si>
  <si>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</si>
  <si>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</si>
  <si>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</si>
  <si>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</si>
  <si>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</si>
  <si>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</si>
  <si>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</si>
  <si>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State Aid Per Square Miles</t>
  </si>
  <si>
    <t>State Aid Per Capita</t>
  </si>
  <si>
    <t>Sample Spreadsheet</t>
  </si>
  <si>
    <t>base grant</t>
  </si>
  <si>
    <t>NEW</t>
  </si>
  <si>
    <t>Per Cap/SqMi</t>
  </si>
  <si>
    <t>Dollars Diff</t>
  </si>
  <si>
    <t>Percent Diff</t>
  </si>
  <si>
    <t>Base Grant/Equalization State Aid</t>
  </si>
  <si>
    <t>tot bsgrnt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</si>
</sst>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$-409]dddd\,\ mmmm\ dd\,\ yyyy"/>
    <numFmt numFmtId="167" formatCode="m/d/yy;@"/>
    <numFmt numFmtId="168" formatCode="#,##0.0"/>
    <numFmt numFmtId="169" formatCode="#,##0.000"/>
    <numFmt numFmtId="170" formatCode="0.0%"/>
    <numFmt numFmtId="171" formatCode="0.00_)"/>
    <numFmt numFmtId="172" formatCode="#,##0.0000"/>
    <numFmt numFmtId="173" formatCode="#,##0.00000"/>
    <numFmt numFmtId="174" formatCode="#,##0.00000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_);_(* \(#,##0.000000\);_(* &quot;-&quot;??????_);_(@_)"/>
    <numFmt numFmtId="180" formatCode="#,##0.0000000"/>
    <numFmt numFmtId="181" formatCode="#,##0.00000000"/>
    <numFmt numFmtId="182" formatCode="#,##0.000000000"/>
    <numFmt numFmtId="183" formatCode="#,##0.0000000000"/>
    <numFmt numFmtId="184" formatCode="#,##0.00000000000"/>
    <numFmt numFmtId="185" formatCode="#,##0.000000000000"/>
    <numFmt numFmtId="186" formatCode="_(* #,##0.0000000_);_(* \(#,##0.0000000\);_(* &quot;-&quot;??_);_(@_)"/>
    <numFmt numFmtId="187" formatCode="0.000%"/>
    <numFmt numFmtId="188" formatCode="0.0000%"/>
    <numFmt numFmtId="189" formatCode="_(* #,##0_);_(* \(#,##0\);_(* &quot;-&quot;??_);_(@_)"/>
  </numFmts>
  <fonts count="62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Calibri"/>
      <family val="2"/>
    </font>
    <font>
      <b/>
      <sz val="18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0" fontId="8" fillId="0" borderId="0" xfId="0" applyFont="1" applyFill="1" applyBorder="1" applyAlignment="1">
      <alignment/>
    </xf>
    <xf numFmtId="9" fontId="54" fillId="0" borderId="0" xfId="0" applyNumberFormat="1" applyFont="1" applyFill="1" applyBorder="1" applyAlignment="1">
      <alignment/>
    </xf>
    <xf numFmtId="9" fontId="55" fillId="0" borderId="0" xfId="0" applyNumberFormat="1" applyFont="1" applyFill="1" applyBorder="1" applyAlignment="1">
      <alignment horizontal="center"/>
    </xf>
    <xf numFmtId="9" fontId="56" fillId="0" borderId="0" xfId="0" applyNumberFormat="1" applyFont="1" applyFill="1" applyBorder="1" applyAlignment="1">
      <alignment/>
    </xf>
    <xf numFmtId="9" fontId="57" fillId="0" borderId="0" xfId="61" applyFont="1" applyFill="1" applyBorder="1" applyAlignment="1">
      <alignment/>
    </xf>
    <xf numFmtId="9" fontId="55" fillId="0" borderId="0" xfId="0" applyNumberFormat="1" applyFont="1" applyFill="1" applyBorder="1" applyAlignment="1">
      <alignment/>
    </xf>
    <xf numFmtId="9" fontId="55" fillId="0" borderId="0" xfId="61" applyFont="1" applyFill="1" applyBorder="1" applyAlignment="1">
      <alignment/>
    </xf>
    <xf numFmtId="0" fontId="4" fillId="18" borderId="0" xfId="0" applyFont="1" applyFill="1" applyBorder="1" applyAlignment="1">
      <alignment/>
    </xf>
    <xf numFmtId="0" fontId="4" fillId="18" borderId="0" xfId="0" applyFont="1" applyFill="1" applyBorder="1" applyAlignment="1">
      <alignment horizontal="center"/>
    </xf>
    <xf numFmtId="3" fontId="4" fillId="18" borderId="0" xfId="0" applyNumberFormat="1" applyFont="1" applyFill="1" applyBorder="1" applyAlignment="1">
      <alignment/>
    </xf>
    <xf numFmtId="0" fontId="0" fillId="18" borderId="0" xfId="0" applyFill="1" applyBorder="1" applyAlignment="1">
      <alignment/>
    </xf>
    <xf numFmtId="3" fontId="0" fillId="18" borderId="0" xfId="0" applyNumberFormat="1" applyFill="1" applyBorder="1" applyAlignment="1">
      <alignment/>
    </xf>
    <xf numFmtId="0" fontId="0" fillId="18" borderId="0" xfId="0" applyFill="1" applyAlignment="1">
      <alignment/>
    </xf>
    <xf numFmtId="0" fontId="58" fillId="18" borderId="0" xfId="25" applyFont="1" applyFill="1" applyBorder="1" applyAlignment="1">
      <alignment/>
    </xf>
    <xf numFmtId="0" fontId="1" fillId="18" borderId="0" xfId="0" applyFont="1" applyFill="1" applyBorder="1" applyAlignment="1">
      <alignment/>
    </xf>
    <xf numFmtId="3" fontId="1" fillId="18" borderId="0" xfId="0" applyNumberFormat="1" applyFont="1" applyFill="1" applyBorder="1" applyAlignment="1">
      <alignment/>
    </xf>
    <xf numFmtId="0" fontId="1" fillId="18" borderId="0" xfId="0" applyFont="1" applyFill="1" applyBorder="1" applyAlignment="1">
      <alignment horizontal="center"/>
    </xf>
    <xf numFmtId="0" fontId="4" fillId="16" borderId="0" xfId="0" applyFont="1" applyFill="1" applyBorder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169" fontId="3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169" fontId="7" fillId="33" borderId="12" xfId="0" applyNumberFormat="1" applyFont="1" applyFill="1" applyBorder="1" applyAlignment="1">
      <alignment/>
    </xf>
    <xf numFmtId="169" fontId="7" fillId="0" borderId="12" xfId="0" applyNumberFormat="1" applyFont="1" applyFill="1" applyBorder="1" applyAlignment="1">
      <alignment/>
    </xf>
    <xf numFmtId="169" fontId="7" fillId="0" borderId="0" xfId="0" applyNumberFormat="1" applyFont="1" applyFill="1" applyBorder="1" applyAlignment="1">
      <alignment/>
    </xf>
    <xf numFmtId="169" fontId="3" fillId="0" borderId="11" xfId="0" applyNumberFormat="1" applyFont="1" applyFill="1" applyBorder="1" applyAlignment="1">
      <alignment/>
    </xf>
    <xf numFmtId="169" fontId="4" fillId="33" borderId="0" xfId="0" applyNumberFormat="1" applyFont="1" applyFill="1" applyBorder="1" applyAlignment="1">
      <alignment/>
    </xf>
    <xf numFmtId="169" fontId="4" fillId="18" borderId="0" xfId="0" applyNumberFormat="1" applyFont="1" applyFill="1" applyBorder="1" applyAlignment="1">
      <alignment/>
    </xf>
    <xf numFmtId="169" fontId="1" fillId="18" borderId="0" xfId="0" applyNumberFormat="1" applyFont="1" applyFill="1" applyBorder="1" applyAlignment="1">
      <alignment/>
    </xf>
    <xf numFmtId="169" fontId="4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10" fontId="0" fillId="0" borderId="0" xfId="0" applyNumberFormat="1" applyFill="1" applyBorder="1" applyAlignment="1">
      <alignment/>
    </xf>
    <xf numFmtId="10" fontId="3" fillId="0" borderId="0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/>
    </xf>
    <xf numFmtId="10" fontId="7" fillId="0" borderId="12" xfId="61" applyNumberFormat="1" applyFont="1" applyFill="1" applyBorder="1" applyAlignment="1">
      <alignment/>
    </xf>
    <xf numFmtId="10" fontId="7" fillId="0" borderId="0" xfId="61" applyNumberFormat="1" applyFont="1" applyFill="1" applyBorder="1" applyAlignment="1">
      <alignment/>
    </xf>
    <xf numFmtId="10" fontId="3" fillId="0" borderId="11" xfId="61" applyNumberFormat="1" applyFont="1" applyFill="1" applyBorder="1" applyAlignment="1">
      <alignment/>
    </xf>
    <xf numFmtId="10" fontId="4" fillId="18" borderId="0" xfId="0" applyNumberFormat="1" applyFont="1" applyFill="1" applyBorder="1" applyAlignment="1">
      <alignment/>
    </xf>
    <xf numFmtId="10" fontId="4" fillId="0" borderId="0" xfId="61" applyNumberFormat="1" applyFont="1" applyFill="1" applyBorder="1" applyAlignment="1">
      <alignment/>
    </xf>
    <xf numFmtId="10" fontId="1" fillId="18" borderId="0" xfId="0" applyNumberFormat="1" applyFont="1" applyFill="1" applyBorder="1" applyAlignment="1">
      <alignment/>
    </xf>
    <xf numFmtId="10" fontId="4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7" fillId="11" borderId="11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169" fontId="0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Alignment="1">
      <alignment horizontal="center"/>
    </xf>
    <xf numFmtId="174" fontId="3" fillId="0" borderId="0" xfId="0" applyNumberFormat="1" applyFont="1" applyFill="1" applyAlignment="1">
      <alignment/>
    </xf>
    <xf numFmtId="174" fontId="3" fillId="0" borderId="0" xfId="0" applyNumberFormat="1" applyFont="1" applyFill="1" applyAlignment="1">
      <alignment horizontal="center"/>
    </xf>
    <xf numFmtId="43" fontId="0" fillId="0" borderId="0" xfId="42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3" fontId="8" fillId="0" borderId="0" xfId="42" applyFont="1" applyAlignment="1">
      <alignment/>
    </xf>
    <xf numFmtId="0" fontId="2" fillId="0" borderId="0" xfId="0" applyFont="1" applyAlignment="1">
      <alignment horizontal="center"/>
    </xf>
    <xf numFmtId="43" fontId="2" fillId="0" borderId="0" xfId="42" applyFont="1" applyAlignment="1">
      <alignment/>
    </xf>
    <xf numFmtId="43" fontId="7" fillId="0" borderId="11" xfId="42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3" fontId="0" fillId="0" borderId="11" xfId="42" applyFont="1" applyBorder="1" applyAlignment="1">
      <alignment/>
    </xf>
    <xf numFmtId="0" fontId="0" fillId="0" borderId="0" xfId="0" applyBorder="1" applyAlignment="1">
      <alignment horizontal="center"/>
    </xf>
    <xf numFmtId="43" fontId="0" fillId="0" borderId="0" xfId="42" applyFont="1" applyBorder="1" applyAlignment="1">
      <alignment/>
    </xf>
    <xf numFmtId="43" fontId="7" fillId="0" borderId="13" xfId="42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43" fontId="0" fillId="0" borderId="13" xfId="42" applyFont="1" applyBorder="1" applyAlignment="1">
      <alignment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36" borderId="0" xfId="0" applyFill="1" applyAlignment="1">
      <alignment/>
    </xf>
    <xf numFmtId="182" fontId="0" fillId="0" borderId="0" xfId="0" applyNumberFormat="1" applyFill="1" applyAlignment="1">
      <alignment/>
    </xf>
    <xf numFmtId="180" fontId="0" fillId="0" borderId="0" xfId="0" applyNumberFormat="1" applyFill="1" applyBorder="1" applyAlignment="1">
      <alignment/>
    </xf>
    <xf numFmtId="10" fontId="4" fillId="33" borderId="0" xfId="0" applyNumberFormat="1" applyFont="1" applyFill="1" applyBorder="1" applyAlignment="1">
      <alignment/>
    </xf>
    <xf numFmtId="10" fontId="0" fillId="0" borderId="0" xfId="61" applyNumberFormat="1" applyFont="1" applyFill="1" applyAlignment="1">
      <alignment/>
    </xf>
    <xf numFmtId="10" fontId="0" fillId="0" borderId="0" xfId="61" applyNumberFormat="1" applyFont="1" applyFill="1" applyBorder="1" applyAlignment="1">
      <alignment/>
    </xf>
    <xf numFmtId="10" fontId="3" fillId="0" borderId="0" xfId="61" applyNumberFormat="1" applyFont="1" applyFill="1" applyBorder="1" applyAlignment="1">
      <alignment horizontal="center"/>
    </xf>
    <xf numFmtId="10" fontId="2" fillId="0" borderId="0" xfId="61" applyNumberFormat="1" applyFont="1" applyFill="1" applyBorder="1" applyAlignment="1">
      <alignment/>
    </xf>
    <xf numFmtId="10" fontId="4" fillId="0" borderId="0" xfId="61" applyNumberFormat="1" applyFont="1" applyFill="1" applyAlignment="1">
      <alignment/>
    </xf>
    <xf numFmtId="0" fontId="0" fillId="37" borderId="0" xfId="0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Alignment="1">
      <alignment/>
    </xf>
    <xf numFmtId="3" fontId="9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10" fontId="3" fillId="33" borderId="11" xfId="61" applyNumberFormat="1" applyFont="1" applyFill="1" applyBorder="1" applyAlignment="1">
      <alignment/>
    </xf>
    <xf numFmtId="10" fontId="57" fillId="0" borderId="12" xfId="61" applyNumberFormat="1" applyFont="1" applyFill="1" applyBorder="1" applyAlignment="1">
      <alignment/>
    </xf>
    <xf numFmtId="10" fontId="55" fillId="0" borderId="11" xfId="61" applyNumberFormat="1" applyFont="1" applyFill="1" applyBorder="1" applyAlignment="1">
      <alignment/>
    </xf>
    <xf numFmtId="3" fontId="4" fillId="37" borderId="0" xfId="0" applyNumberFormat="1" applyFont="1" applyFill="1" applyBorder="1" applyAlignment="1">
      <alignment/>
    </xf>
    <xf numFmtId="169" fontId="4" fillId="37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89" fontId="4" fillId="33" borderId="0" xfId="42" applyNumberFormat="1" applyFont="1" applyFill="1" applyAlignment="1">
      <alignment horizontal="left"/>
    </xf>
    <xf numFmtId="43" fontId="4" fillId="33" borderId="0" xfId="42" applyNumberFormat="1" applyFont="1" applyFill="1" applyAlignment="1">
      <alignment/>
    </xf>
    <xf numFmtId="175" fontId="4" fillId="33" borderId="0" xfId="42" applyNumberFormat="1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0" fontId="3" fillId="0" borderId="0" xfId="42" applyNumberFormat="1" applyFont="1" applyFill="1" applyBorder="1" applyAlignment="1">
      <alignment horizontal="center"/>
    </xf>
    <xf numFmtId="175" fontId="4" fillId="33" borderId="0" xfId="42" applyNumberFormat="1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58" fillId="0" borderId="0" xfId="25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11" fillId="0" borderId="0" xfId="0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9" fontId="59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14" xfId="0" applyNumberFormat="1" applyFont="1" applyFill="1" applyBorder="1" applyAlignment="1">
      <alignment horizontal="center"/>
    </xf>
    <xf numFmtId="3" fontId="0" fillId="0" borderId="14" xfId="0" applyNumberFormat="1" applyFill="1" applyBorder="1" applyAlignment="1">
      <alignment/>
    </xf>
    <xf numFmtId="3" fontId="3" fillId="0" borderId="14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 horizontal="center"/>
    </xf>
    <xf numFmtId="3" fontId="0" fillId="0" borderId="17" xfId="0" applyNumberFormat="1" applyFill="1" applyBorder="1" applyAlignment="1">
      <alignment/>
    </xf>
    <xf numFmtId="3" fontId="3" fillId="0" borderId="17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10" fontId="11" fillId="0" borderId="14" xfId="61" applyNumberFormat="1" applyFont="1" applyFill="1" applyBorder="1" applyAlignment="1">
      <alignment horizontal="center"/>
    </xf>
    <xf numFmtId="10" fontId="0" fillId="0" borderId="14" xfId="61" applyNumberFormat="1" applyFont="1" applyFill="1" applyBorder="1" applyAlignment="1">
      <alignment/>
    </xf>
    <xf numFmtId="10" fontId="3" fillId="0" borderId="14" xfId="61" applyNumberFormat="1" applyFont="1" applyFill="1" applyBorder="1" applyAlignment="1">
      <alignment horizontal="center"/>
    </xf>
    <xf numFmtId="10" fontId="2" fillId="0" borderId="14" xfId="61" applyNumberFormat="1" applyFont="1" applyFill="1" applyBorder="1" applyAlignment="1">
      <alignment/>
    </xf>
    <xf numFmtId="10" fontId="4" fillId="0" borderId="14" xfId="61" applyNumberFormat="1" applyFont="1" applyFill="1" applyBorder="1" applyAlignment="1">
      <alignment/>
    </xf>
    <xf numFmtId="10" fontId="7" fillId="0" borderId="15" xfId="61" applyNumberFormat="1" applyFont="1" applyFill="1" applyBorder="1" applyAlignment="1">
      <alignment/>
    </xf>
    <xf numFmtId="10" fontId="7" fillId="0" borderId="14" xfId="61" applyNumberFormat="1" applyFont="1" applyFill="1" applyBorder="1" applyAlignment="1">
      <alignment/>
    </xf>
    <xf numFmtId="10" fontId="3" fillId="0" borderId="16" xfId="61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 horizontal="center"/>
    </xf>
    <xf numFmtId="3" fontId="0" fillId="0" borderId="20" xfId="0" applyNumberFormat="1" applyFill="1" applyBorder="1" applyAlignment="1">
      <alignment/>
    </xf>
    <xf numFmtId="3" fontId="3" fillId="0" borderId="20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169" fontId="11" fillId="0" borderId="17" xfId="0" applyNumberFormat="1" applyFont="1" applyFill="1" applyBorder="1" applyAlignment="1">
      <alignment horizontal="center"/>
    </xf>
    <xf numFmtId="169" fontId="0" fillId="0" borderId="17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69" fontId="3" fillId="0" borderId="17" xfId="0" applyNumberFormat="1" applyFont="1" applyFill="1" applyBorder="1" applyAlignment="1">
      <alignment horizontal="center"/>
    </xf>
    <xf numFmtId="169" fontId="2" fillId="0" borderId="17" xfId="0" applyNumberFormat="1" applyFont="1" applyFill="1" applyBorder="1" applyAlignment="1">
      <alignment/>
    </xf>
    <xf numFmtId="169" fontId="4" fillId="0" borderId="17" xfId="0" applyNumberFormat="1" applyFont="1" applyFill="1" applyBorder="1" applyAlignment="1">
      <alignment/>
    </xf>
    <xf numFmtId="169" fontId="7" fillId="0" borderId="18" xfId="0" applyNumberFormat="1" applyFont="1" applyFill="1" applyBorder="1" applyAlignment="1">
      <alignment/>
    </xf>
    <xf numFmtId="169" fontId="7" fillId="0" borderId="17" xfId="0" applyNumberFormat="1" applyFont="1" applyFill="1" applyBorder="1" applyAlignment="1">
      <alignment/>
    </xf>
    <xf numFmtId="169" fontId="3" fillId="0" borderId="19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169" fontId="11" fillId="0" borderId="14" xfId="0" applyNumberFormat="1" applyFont="1" applyFill="1" applyBorder="1" applyAlignment="1">
      <alignment horizontal="center"/>
    </xf>
    <xf numFmtId="169" fontId="0" fillId="0" borderId="14" xfId="0" applyNumberFormat="1" applyFill="1" applyBorder="1" applyAlignment="1">
      <alignment/>
    </xf>
    <xf numFmtId="169" fontId="3" fillId="0" borderId="14" xfId="0" applyNumberFormat="1" applyFont="1" applyFill="1" applyBorder="1" applyAlignment="1">
      <alignment horizontal="center"/>
    </xf>
    <xf numFmtId="169" fontId="2" fillId="0" borderId="14" xfId="0" applyNumberFormat="1" applyFont="1" applyFill="1" applyBorder="1" applyAlignment="1">
      <alignment/>
    </xf>
    <xf numFmtId="169" fontId="4" fillId="0" borderId="14" xfId="0" applyNumberFormat="1" applyFont="1" applyFill="1" applyBorder="1" applyAlignment="1">
      <alignment/>
    </xf>
    <xf numFmtId="169" fontId="7" fillId="0" borderId="15" xfId="0" applyNumberFormat="1" applyFont="1" applyFill="1" applyBorder="1" applyAlignment="1">
      <alignment/>
    </xf>
    <xf numFmtId="169" fontId="7" fillId="0" borderId="14" xfId="0" applyNumberFormat="1" applyFont="1" applyFill="1" applyBorder="1" applyAlignment="1">
      <alignment/>
    </xf>
    <xf numFmtId="169" fontId="3" fillId="0" borderId="16" xfId="0" applyNumberFormat="1" applyFont="1" applyFill="1" applyBorder="1" applyAlignment="1">
      <alignment/>
    </xf>
    <xf numFmtId="10" fontId="11" fillId="0" borderId="14" xfId="0" applyNumberFormat="1" applyFont="1" applyFill="1" applyBorder="1" applyAlignment="1">
      <alignment horizontal="center"/>
    </xf>
    <xf numFmtId="10" fontId="0" fillId="0" borderId="14" xfId="0" applyNumberFormat="1" applyFill="1" applyBorder="1" applyAlignment="1">
      <alignment/>
    </xf>
    <xf numFmtId="10" fontId="3" fillId="0" borderId="14" xfId="0" applyNumberFormat="1" applyFont="1" applyFill="1" applyBorder="1" applyAlignment="1">
      <alignment horizontal="center"/>
    </xf>
    <xf numFmtId="10" fontId="4" fillId="0" borderId="14" xfId="0" applyNumberFormat="1" applyFont="1" applyFill="1" applyBorder="1" applyAlignment="1">
      <alignment/>
    </xf>
    <xf numFmtId="4" fontId="11" fillId="0" borderId="23" xfId="0" applyNumberFormat="1" applyFont="1" applyFill="1" applyBorder="1" applyAlignment="1">
      <alignment horizontal="center"/>
    </xf>
    <xf numFmtId="4" fontId="0" fillId="0" borderId="23" xfId="0" applyNumberFormat="1" applyFill="1" applyBorder="1" applyAlignment="1">
      <alignment/>
    </xf>
    <xf numFmtId="4" fontId="3" fillId="0" borderId="23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4" fontId="7" fillId="0" borderId="24" xfId="0" applyNumberFormat="1" applyFont="1" applyFill="1" applyBorder="1" applyAlignment="1">
      <alignment/>
    </xf>
    <xf numFmtId="4" fontId="7" fillId="0" borderId="23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 horizontal="center"/>
    </xf>
    <xf numFmtId="4" fontId="0" fillId="0" borderId="26" xfId="0" applyNumberFormat="1" applyFill="1" applyBorder="1" applyAlignment="1">
      <alignment/>
    </xf>
    <xf numFmtId="4" fontId="3" fillId="0" borderId="2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7" fillId="0" borderId="27" xfId="0" applyNumberFormat="1" applyFont="1" applyFill="1" applyBorder="1" applyAlignment="1">
      <alignment/>
    </xf>
    <xf numFmtId="4" fontId="7" fillId="0" borderId="26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/>
    </xf>
    <xf numFmtId="4" fontId="55" fillId="0" borderId="20" xfId="0" applyNumberFormat="1" applyFont="1" applyFill="1" applyBorder="1" applyAlignment="1">
      <alignment horizontal="center"/>
    </xf>
    <xf numFmtId="4" fontId="55" fillId="0" borderId="14" xfId="0" applyNumberFormat="1" applyFont="1" applyFill="1" applyBorder="1" applyAlignment="1">
      <alignment horizontal="center"/>
    </xf>
    <xf numFmtId="174" fontId="3" fillId="0" borderId="23" xfId="0" applyNumberFormat="1" applyFont="1" applyFill="1" applyBorder="1" applyAlignment="1">
      <alignment horizontal="center"/>
    </xf>
    <xf numFmtId="180" fontId="0" fillId="0" borderId="23" xfId="0" applyNumberForma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4" fontId="60" fillId="38" borderId="29" xfId="0" applyNumberFormat="1" applyFont="1" applyFill="1" applyBorder="1" applyAlignment="1">
      <alignment horizontal="center" vertical="center" wrapText="1"/>
    </xf>
    <xf numFmtId="0" fontId="59" fillId="38" borderId="30" xfId="0" applyFont="1" applyFill="1" applyBorder="1" applyAlignment="1">
      <alignment horizontal="center"/>
    </xf>
    <xf numFmtId="3" fontId="59" fillId="38" borderId="13" xfId="0" applyNumberFormat="1" applyFont="1" applyFill="1" applyBorder="1" applyAlignment="1">
      <alignment horizontal="center"/>
    </xf>
    <xf numFmtId="0" fontId="59" fillId="38" borderId="13" xfId="0" applyFont="1" applyFill="1" applyBorder="1" applyAlignment="1">
      <alignment horizontal="center"/>
    </xf>
    <xf numFmtId="3" fontId="59" fillId="38" borderId="31" xfId="0" applyNumberFormat="1" applyFont="1" applyFill="1" applyBorder="1" applyAlignment="1">
      <alignment horizontal="center"/>
    </xf>
    <xf numFmtId="3" fontId="59" fillId="38" borderId="32" xfId="0" applyNumberFormat="1" applyFont="1" applyFill="1" applyBorder="1" applyAlignment="1">
      <alignment horizontal="center"/>
    </xf>
    <xf numFmtId="10" fontId="59" fillId="38" borderId="32" xfId="61" applyNumberFormat="1" applyFont="1" applyFill="1" applyBorder="1" applyAlignment="1">
      <alignment horizontal="center"/>
    </xf>
    <xf numFmtId="3" fontId="59" fillId="38" borderId="33" xfId="0" applyNumberFormat="1" applyFont="1" applyFill="1" applyBorder="1" applyAlignment="1">
      <alignment horizontal="center"/>
    </xf>
    <xf numFmtId="9" fontId="59" fillId="38" borderId="13" xfId="0" applyNumberFormat="1" applyFont="1" applyFill="1" applyBorder="1" applyAlignment="1">
      <alignment horizontal="center"/>
    </xf>
    <xf numFmtId="4" fontId="59" fillId="38" borderId="29" xfId="0" applyNumberFormat="1" applyFont="1" applyFill="1" applyBorder="1" applyAlignment="1">
      <alignment horizontal="center"/>
    </xf>
    <xf numFmtId="169" fontId="59" fillId="38" borderId="31" xfId="0" applyNumberFormat="1" applyFont="1" applyFill="1" applyBorder="1" applyAlignment="1">
      <alignment horizontal="center"/>
    </xf>
    <xf numFmtId="169" fontId="59" fillId="38" borderId="32" xfId="0" applyNumberFormat="1" applyFont="1" applyFill="1" applyBorder="1" applyAlignment="1">
      <alignment horizontal="center"/>
    </xf>
    <xf numFmtId="10" fontId="59" fillId="38" borderId="32" xfId="0" applyNumberFormat="1" applyFont="1" applyFill="1" applyBorder="1" applyAlignment="1">
      <alignment horizontal="center"/>
    </xf>
    <xf numFmtId="4" fontId="59" fillId="38" borderId="34" xfId="0" applyNumberFormat="1" applyFont="1" applyFill="1" applyBorder="1" applyAlignment="1">
      <alignment horizontal="center"/>
    </xf>
    <xf numFmtId="4" fontId="59" fillId="38" borderId="35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3" fontId="0" fillId="0" borderId="11" xfId="0" applyNumberForma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10" fontId="4" fillId="0" borderId="16" xfId="61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9" fontId="55" fillId="0" borderId="11" xfId="6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69" fontId="4" fillId="0" borderId="19" xfId="0" applyNumberFormat="1" applyFont="1" applyFill="1" applyBorder="1" applyAlignment="1">
      <alignment/>
    </xf>
    <xf numFmtId="169" fontId="4" fillId="0" borderId="16" xfId="0" applyNumberFormat="1" applyFont="1" applyFill="1" applyBorder="1" applyAlignment="1">
      <alignment/>
    </xf>
    <xf numFmtId="10" fontId="4" fillId="0" borderId="16" xfId="0" applyNumberFormat="1" applyFont="1" applyFill="1" applyBorder="1" applyAlignment="1">
      <alignment/>
    </xf>
    <xf numFmtId="4" fontId="4" fillId="0" borderId="28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174" fontId="3" fillId="0" borderId="2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169" fontId="60" fillId="38" borderId="30" xfId="0" applyNumberFormat="1" applyFont="1" applyFill="1" applyBorder="1" applyAlignment="1">
      <alignment horizontal="center" vertical="center"/>
    </xf>
    <xf numFmtId="0" fontId="60" fillId="38" borderId="13" xfId="0" applyFont="1" applyFill="1" applyBorder="1" applyAlignment="1">
      <alignment horizontal="center" vertical="center"/>
    </xf>
    <xf numFmtId="0" fontId="54" fillId="38" borderId="13" xfId="0" applyFont="1" applyFill="1" applyBorder="1" applyAlignment="1">
      <alignment horizontal="center" vertical="center"/>
    </xf>
    <xf numFmtId="0" fontId="54" fillId="38" borderId="33" xfId="0" applyFont="1" applyFill="1" applyBorder="1" applyAlignment="1">
      <alignment horizontal="center" vertical="center"/>
    </xf>
    <xf numFmtId="3" fontId="61" fillId="38" borderId="30" xfId="0" applyNumberFormat="1" applyFont="1" applyFill="1" applyBorder="1" applyAlignment="1">
      <alignment horizontal="center" vertical="center"/>
    </xf>
    <xf numFmtId="0" fontId="61" fillId="38" borderId="13" xfId="0" applyFont="1" applyFill="1" applyBorder="1" applyAlignment="1">
      <alignment horizontal="center" vertical="center"/>
    </xf>
    <xf numFmtId="10" fontId="3" fillId="0" borderId="0" xfId="61" applyNumberFormat="1" applyFont="1" applyFill="1" applyAlignment="1">
      <alignment horizontal="center"/>
    </xf>
    <xf numFmtId="10" fontId="1" fillId="0" borderId="0" xfId="61" applyNumberFormat="1" applyFont="1" applyFill="1" applyBorder="1" applyAlignment="1">
      <alignment/>
    </xf>
    <xf numFmtId="10" fontId="2" fillId="39" borderId="36" xfId="61" applyNumberFormat="1" applyFont="1" applyFill="1" applyBorder="1" applyAlignment="1">
      <alignment/>
    </xf>
    <xf numFmtId="10" fontId="7" fillId="39" borderId="37" xfId="61" applyNumberFormat="1" applyFont="1" applyFill="1" applyBorder="1" applyAlignment="1">
      <alignment/>
    </xf>
    <xf numFmtId="10" fontId="4" fillId="39" borderId="36" xfId="61" applyNumberFormat="1" applyFont="1" applyFill="1" applyBorder="1" applyAlignment="1">
      <alignment/>
    </xf>
    <xf numFmtId="10" fontId="3" fillId="39" borderId="38" xfId="61" applyNumberFormat="1" applyFont="1" applyFill="1" applyBorder="1" applyAlignment="1">
      <alignment/>
    </xf>
    <xf numFmtId="1" fontId="2" fillId="0" borderId="0" xfId="61" applyNumberFormat="1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4" fontId="3" fillId="39" borderId="39" xfId="0" applyNumberFormat="1" applyFont="1" applyFill="1" applyBorder="1" applyAlignment="1">
      <alignment horizontal="center"/>
    </xf>
    <xf numFmtId="10" fontId="3" fillId="39" borderId="40" xfId="61" applyNumberFormat="1" applyFont="1" applyFill="1" applyBorder="1" applyAlignment="1">
      <alignment horizontal="center"/>
    </xf>
    <xf numFmtId="4" fontId="3" fillId="39" borderId="41" xfId="0" applyNumberFormat="1" applyFont="1" applyFill="1" applyBorder="1" applyAlignment="1">
      <alignment horizontal="center"/>
    </xf>
    <xf numFmtId="10" fontId="3" fillId="39" borderId="36" xfId="61" applyNumberFormat="1" applyFont="1" applyFill="1" applyBorder="1" applyAlignment="1">
      <alignment horizontal="center"/>
    </xf>
    <xf numFmtId="4" fontId="2" fillId="39" borderId="41" xfId="0" applyNumberFormat="1" applyFont="1" applyFill="1" applyBorder="1" applyAlignment="1">
      <alignment/>
    </xf>
    <xf numFmtId="4" fontId="4" fillId="39" borderId="41" xfId="0" applyNumberFormat="1" applyFont="1" applyFill="1" applyBorder="1" applyAlignment="1">
      <alignment/>
    </xf>
    <xf numFmtId="4" fontId="7" fillId="39" borderId="42" xfId="0" applyNumberFormat="1" applyFont="1" applyFill="1" applyBorder="1" applyAlignment="1">
      <alignment/>
    </xf>
    <xf numFmtId="4" fontId="7" fillId="39" borderId="41" xfId="0" applyNumberFormat="1" applyFont="1" applyFill="1" applyBorder="1" applyAlignment="1">
      <alignment/>
    </xf>
    <xf numFmtId="10" fontId="7" fillId="39" borderId="36" xfId="61" applyNumberFormat="1" applyFont="1" applyFill="1" applyBorder="1" applyAlignment="1">
      <alignment/>
    </xf>
    <xf numFmtId="4" fontId="3" fillId="39" borderId="43" xfId="0" applyNumberFormat="1" applyFont="1" applyFill="1" applyBorder="1" applyAlignment="1">
      <alignment/>
    </xf>
    <xf numFmtId="4" fontId="0" fillId="39" borderId="41" xfId="0" applyNumberFormat="1" applyFill="1" applyBorder="1" applyAlignment="1">
      <alignment/>
    </xf>
    <xf numFmtId="10" fontId="0" fillId="39" borderId="36" xfId="61" applyNumberFormat="1" applyFont="1" applyFill="1" applyBorder="1" applyAlignment="1">
      <alignment/>
    </xf>
    <xf numFmtId="4" fontId="4" fillId="39" borderId="42" xfId="0" applyNumberFormat="1" applyFont="1" applyFill="1" applyBorder="1" applyAlignment="1">
      <alignment/>
    </xf>
    <xf numFmtId="10" fontId="4" fillId="39" borderId="37" xfId="61" applyNumberFormat="1" applyFont="1" applyFill="1" applyBorder="1" applyAlignment="1">
      <alignment/>
    </xf>
    <xf numFmtId="4" fontId="3" fillId="3" borderId="44" xfId="0" applyNumberFormat="1" applyFont="1" applyFill="1" applyBorder="1" applyAlignment="1">
      <alignment horizontal="center"/>
    </xf>
    <xf numFmtId="4" fontId="3" fillId="3" borderId="45" xfId="0" applyNumberFormat="1" applyFont="1" applyFill="1" applyBorder="1" applyAlignment="1">
      <alignment horizontal="center"/>
    </xf>
    <xf numFmtId="4" fontId="2" fillId="3" borderId="45" xfId="0" applyNumberFormat="1" applyFont="1" applyFill="1" applyBorder="1" applyAlignment="1">
      <alignment/>
    </xf>
    <xf numFmtId="4" fontId="4" fillId="3" borderId="45" xfId="0" applyNumberFormat="1" applyFont="1" applyFill="1" applyBorder="1" applyAlignment="1">
      <alignment/>
    </xf>
    <xf numFmtId="4" fontId="7" fillId="3" borderId="46" xfId="0" applyNumberFormat="1" applyFont="1" applyFill="1" applyBorder="1" applyAlignment="1">
      <alignment/>
    </xf>
    <xf numFmtId="4" fontId="7" fillId="3" borderId="45" xfId="0" applyNumberFormat="1" applyFont="1" applyFill="1" applyBorder="1" applyAlignment="1">
      <alignment/>
    </xf>
    <xf numFmtId="4" fontId="3" fillId="3" borderId="47" xfId="0" applyNumberFormat="1" applyFont="1" applyFill="1" applyBorder="1" applyAlignment="1">
      <alignment/>
    </xf>
    <xf numFmtId="4" fontId="0" fillId="3" borderId="45" xfId="0" applyNumberFormat="1" applyFill="1" applyBorder="1" applyAlignment="1">
      <alignment/>
    </xf>
    <xf numFmtId="4" fontId="4" fillId="3" borderId="46" xfId="0" applyNumberFormat="1" applyFont="1" applyFill="1" applyBorder="1" applyAlignment="1">
      <alignment/>
    </xf>
    <xf numFmtId="3" fontId="3" fillId="40" borderId="0" xfId="0" applyNumberFormat="1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873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396"/>
  <sheetViews>
    <sheetView view="pageBreakPreview" zoomScaleSheetLayoutView="100" workbookViewId="0" topLeftCell="A1">
      <selection activeCell="X10" sqref="X10"/>
    </sheetView>
  </sheetViews>
  <sheetFormatPr defaultColWidth="9.140625" defaultRowHeight="12.75"/>
  <cols>
    <col min="1" max="1" width="6.00390625" style="3" customWidth="1"/>
    <col min="2" max="2" width="6.00390625" style="6" customWidth="1"/>
    <col min="3" max="3" width="30.7109375" style="3" customWidth="1"/>
    <col min="4" max="5" width="8.57421875" style="32" hidden="1" customWidth="1"/>
    <col min="6" max="6" width="10.421875" style="32" hidden="1" customWidth="1"/>
    <col min="7" max="7" width="6.28125" style="32" hidden="1" customWidth="1"/>
    <col min="8" max="8" width="11.57421875" style="176" customWidth="1"/>
    <col min="9" max="9" width="9.7109375" style="168" customWidth="1"/>
    <col min="10" max="10" width="12.57421875" style="184" customWidth="1"/>
    <col min="11" max="11" width="9.7109375" style="168" customWidth="1"/>
    <col min="12" max="12" width="11.00390625" style="192" customWidth="1"/>
    <col min="13" max="13" width="2.28125" style="45" hidden="1" customWidth="1"/>
    <col min="14" max="14" width="11.57421875" style="222" customWidth="1"/>
    <col min="15" max="15" width="5.140625" style="135" hidden="1" customWidth="1"/>
    <col min="16" max="16" width="13.421875" style="200" customWidth="1"/>
    <col min="17" max="17" width="10.140625" style="210" bestFit="1" customWidth="1"/>
    <col min="18" max="18" width="9.7109375" style="218" customWidth="1"/>
    <col min="19" max="20" width="12.7109375" style="210" customWidth="1"/>
    <col min="21" max="21" width="2.28125" style="45" hidden="1" customWidth="1"/>
    <col min="22" max="22" width="11.57421875" style="230" customWidth="1"/>
    <col min="23" max="23" width="11.57421875" style="222" customWidth="1"/>
    <col min="24" max="24" width="16.140625" style="135" customWidth="1"/>
    <col min="25" max="121" width="9.140625" style="3" customWidth="1"/>
  </cols>
  <sheetData>
    <row r="1" spans="1:121" s="166" customFormat="1" ht="23.25">
      <c r="A1" s="244" t="s">
        <v>361</v>
      </c>
      <c r="B1" s="245" t="s">
        <v>362</v>
      </c>
      <c r="C1" s="246" t="s">
        <v>363</v>
      </c>
      <c r="D1" s="246"/>
      <c r="E1" s="246"/>
      <c r="F1" s="246"/>
      <c r="G1" s="246"/>
      <c r="H1" s="247" t="s">
        <v>364</v>
      </c>
      <c r="I1" s="248" t="s">
        <v>365</v>
      </c>
      <c r="J1" s="249" t="s">
        <v>366</v>
      </c>
      <c r="K1" s="248" t="s">
        <v>367</v>
      </c>
      <c r="L1" s="250" t="s">
        <v>368</v>
      </c>
      <c r="M1" s="251"/>
      <c r="N1" s="252" t="s">
        <v>369</v>
      </c>
      <c r="O1" s="246"/>
      <c r="P1" s="253" t="s">
        <v>370</v>
      </c>
      <c r="Q1" s="254" t="s">
        <v>371</v>
      </c>
      <c r="R1" s="255" t="s">
        <v>372</v>
      </c>
      <c r="S1" s="254" t="s">
        <v>373</v>
      </c>
      <c r="T1" s="254" t="s">
        <v>374</v>
      </c>
      <c r="U1" s="251"/>
      <c r="V1" s="256" t="s">
        <v>375</v>
      </c>
      <c r="W1" s="257" t="s">
        <v>376</v>
      </c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</row>
    <row r="2" spans="1:121" s="166" customFormat="1" ht="23.25">
      <c r="A2" s="163"/>
      <c r="B2" s="164"/>
      <c r="C2" s="163"/>
      <c r="D2" s="163"/>
      <c r="E2" s="163"/>
      <c r="F2" s="163"/>
      <c r="G2" s="163"/>
      <c r="H2" s="175"/>
      <c r="I2" s="167"/>
      <c r="J2" s="183"/>
      <c r="K2" s="167"/>
      <c r="L2" s="191"/>
      <c r="M2" s="165"/>
      <c r="N2" s="221"/>
      <c r="O2" s="163"/>
      <c r="P2" s="199"/>
      <c r="Q2" s="209"/>
      <c r="R2" s="217"/>
      <c r="S2" s="209"/>
      <c r="T2" s="209"/>
      <c r="U2" s="165"/>
      <c r="V2" s="229"/>
      <c r="W2" s="221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</row>
    <row r="3" spans="1:121" s="166" customFormat="1" ht="30">
      <c r="A3" s="273" t="s">
        <v>324</v>
      </c>
      <c r="B3" s="6"/>
      <c r="C3" s="163"/>
      <c r="D3" s="163"/>
      <c r="E3" s="163"/>
      <c r="F3" s="163"/>
      <c r="G3" s="163"/>
      <c r="H3" s="281" t="s">
        <v>378</v>
      </c>
      <c r="I3" s="282"/>
      <c r="J3" s="282"/>
      <c r="K3" s="282"/>
      <c r="L3" s="282"/>
      <c r="M3" s="279"/>
      <c r="N3" s="280"/>
      <c r="O3" s="242"/>
      <c r="P3" s="277" t="s">
        <v>377</v>
      </c>
      <c r="Q3" s="278"/>
      <c r="R3" s="278"/>
      <c r="S3" s="278"/>
      <c r="T3" s="278"/>
      <c r="U3" s="279"/>
      <c r="V3" s="280"/>
      <c r="W3" s="243" t="s">
        <v>319</v>
      </c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</row>
    <row r="4" ht="15.75">
      <c r="A4" s="44" t="s">
        <v>379</v>
      </c>
    </row>
    <row r="5" spans="12:23" ht="12.75">
      <c r="L5" s="238" t="s">
        <v>307</v>
      </c>
      <c r="N5" s="223" t="s">
        <v>286</v>
      </c>
      <c r="P5" s="201"/>
      <c r="T5" s="239" t="s">
        <v>321</v>
      </c>
      <c r="V5" s="231" t="s">
        <v>286</v>
      </c>
      <c r="W5" s="223" t="s">
        <v>306</v>
      </c>
    </row>
    <row r="6" spans="12:23" ht="12.75">
      <c r="L6" s="238"/>
      <c r="N6" s="240">
        <v>0.09060141016059545</v>
      </c>
      <c r="P6" s="201"/>
      <c r="T6" s="239"/>
      <c r="V6" s="274">
        <v>0.09060141016059545</v>
      </c>
      <c r="W6" s="237">
        <v>102830</v>
      </c>
    </row>
    <row r="7" spans="2:14" ht="12.75">
      <c r="B7" s="10"/>
      <c r="C7" s="9"/>
      <c r="D7" s="33"/>
      <c r="E7" s="33"/>
      <c r="F7" s="33"/>
      <c r="G7" s="33"/>
      <c r="N7" s="241"/>
    </row>
    <row r="8" spans="1:23" ht="12.75">
      <c r="A8" s="11"/>
      <c r="B8" s="18"/>
      <c r="C8" s="11"/>
      <c r="D8" s="18" t="s">
        <v>95</v>
      </c>
      <c r="E8" s="18"/>
      <c r="F8" s="18" t="s">
        <v>228</v>
      </c>
      <c r="G8" s="18" t="s">
        <v>291</v>
      </c>
      <c r="H8" s="177" t="s">
        <v>89</v>
      </c>
      <c r="I8" s="169" t="s">
        <v>88</v>
      </c>
      <c r="J8" s="185" t="s">
        <v>88</v>
      </c>
      <c r="K8" s="169" t="s">
        <v>87</v>
      </c>
      <c r="L8" s="193" t="s">
        <v>75</v>
      </c>
      <c r="M8" s="46"/>
      <c r="N8" s="223" t="s">
        <v>284</v>
      </c>
      <c r="P8" s="202" t="s">
        <v>89</v>
      </c>
      <c r="Q8" s="211" t="s">
        <v>88</v>
      </c>
      <c r="R8" s="219" t="s">
        <v>244</v>
      </c>
      <c r="S8" s="211" t="s">
        <v>87</v>
      </c>
      <c r="T8" s="211" t="s">
        <v>75</v>
      </c>
      <c r="U8" s="46"/>
      <c r="V8" s="231" t="s">
        <v>284</v>
      </c>
      <c r="W8" s="223" t="s">
        <v>288</v>
      </c>
    </row>
    <row r="9" spans="1:23" ht="12.75">
      <c r="A9" s="11"/>
      <c r="B9" s="18"/>
      <c r="C9" s="11"/>
      <c r="D9" s="18" t="s">
        <v>96</v>
      </c>
      <c r="E9" s="18" t="s">
        <v>249</v>
      </c>
      <c r="F9" s="18" t="s">
        <v>225</v>
      </c>
      <c r="G9" s="18" t="s">
        <v>292</v>
      </c>
      <c r="H9" s="177" t="s">
        <v>90</v>
      </c>
      <c r="I9" s="169" t="s">
        <v>74</v>
      </c>
      <c r="J9" s="185" t="s">
        <v>74</v>
      </c>
      <c r="K9" s="169" t="s">
        <v>74</v>
      </c>
      <c r="L9" s="193" t="s">
        <v>74</v>
      </c>
      <c r="M9" s="46"/>
      <c r="N9" s="223" t="s">
        <v>285</v>
      </c>
      <c r="O9" s="138"/>
      <c r="P9" s="202" t="s">
        <v>245</v>
      </c>
      <c r="Q9" s="211" t="s">
        <v>245</v>
      </c>
      <c r="R9" s="219" t="s">
        <v>313</v>
      </c>
      <c r="S9" s="211" t="s">
        <v>245</v>
      </c>
      <c r="T9" s="211" t="s">
        <v>245</v>
      </c>
      <c r="U9" s="46"/>
      <c r="V9" s="231" t="s">
        <v>287</v>
      </c>
      <c r="W9" s="223" t="s">
        <v>284</v>
      </c>
    </row>
    <row r="10" spans="1:23" ht="12.75">
      <c r="A10" s="11"/>
      <c r="B10" s="18"/>
      <c r="C10" s="11"/>
      <c r="D10" s="34"/>
      <c r="E10" s="34"/>
      <c r="F10" s="34"/>
      <c r="G10" s="34"/>
      <c r="H10" s="177"/>
      <c r="I10" s="169"/>
      <c r="J10" s="185"/>
      <c r="K10" s="169"/>
      <c r="L10" s="193"/>
      <c r="M10" s="46"/>
      <c r="N10" s="223"/>
      <c r="P10" s="202"/>
      <c r="Q10" s="211"/>
      <c r="R10" s="219"/>
      <c r="S10" s="211"/>
      <c r="T10" s="211"/>
      <c r="U10" s="46"/>
      <c r="V10" s="231"/>
      <c r="W10" s="223"/>
    </row>
    <row r="11" spans="1:23" ht="12.75">
      <c r="A11" s="11"/>
      <c r="B11" s="18"/>
      <c r="C11" s="11"/>
      <c r="D11" s="34"/>
      <c r="E11" s="34"/>
      <c r="F11" s="34"/>
      <c r="G11" s="34"/>
      <c r="H11" s="177"/>
      <c r="I11" s="169"/>
      <c r="J11" s="185"/>
      <c r="K11" s="169"/>
      <c r="L11" s="193"/>
      <c r="M11" s="46"/>
      <c r="N11" s="223"/>
      <c r="P11" s="202"/>
      <c r="Q11" s="211"/>
      <c r="R11" s="219"/>
      <c r="S11" s="211"/>
      <c r="T11" s="211"/>
      <c r="U11" s="46"/>
      <c r="V11" s="231"/>
      <c r="W11" s="223"/>
    </row>
    <row r="12" spans="1:23" ht="15.75">
      <c r="A12" s="44" t="s">
        <v>222</v>
      </c>
      <c r="B12" s="18"/>
      <c r="C12" s="11"/>
      <c r="D12" s="34"/>
      <c r="E12" s="34"/>
      <c r="F12" s="34"/>
      <c r="G12" s="34"/>
      <c r="H12" s="178">
        <v>989415</v>
      </c>
      <c r="I12" s="170">
        <v>560724</v>
      </c>
      <c r="J12" s="186"/>
      <c r="K12" s="170">
        <v>428691</v>
      </c>
      <c r="L12" s="194">
        <v>989415</v>
      </c>
      <c r="M12" s="45">
        <v>0</v>
      </c>
      <c r="N12" s="224">
        <v>89642.39423404554</v>
      </c>
      <c r="P12" s="203">
        <v>145556.297</v>
      </c>
      <c r="Q12" s="212">
        <v>8035.887931012117</v>
      </c>
      <c r="R12" s="219"/>
      <c r="S12" s="212">
        <v>137520.40906898788</v>
      </c>
      <c r="T12" s="212">
        <v>145556.297</v>
      </c>
      <c r="U12" s="45">
        <v>0</v>
      </c>
      <c r="V12" s="232">
        <v>13187.605765954448</v>
      </c>
      <c r="W12" s="224">
        <v>102830</v>
      </c>
    </row>
    <row r="13" spans="1:23" ht="12.75">
      <c r="A13" s="11"/>
      <c r="B13" s="18"/>
      <c r="C13" s="11"/>
      <c r="D13" s="34"/>
      <c r="E13" s="34"/>
      <c r="F13" s="34"/>
      <c r="G13" s="34"/>
      <c r="H13" s="177"/>
      <c r="I13" s="169"/>
      <c r="J13" s="185"/>
      <c r="K13" s="169"/>
      <c r="L13" s="193"/>
      <c r="M13" s="46"/>
      <c r="N13" s="223"/>
      <c r="P13" s="202"/>
      <c r="Q13" s="211"/>
      <c r="R13" s="219"/>
      <c r="S13" s="211"/>
      <c r="T13" s="211"/>
      <c r="U13" s="46"/>
      <c r="V13" s="231"/>
      <c r="W13" s="223"/>
    </row>
    <row r="14" spans="1:23" ht="15" hidden="1">
      <c r="A14" s="40" t="s">
        <v>113</v>
      </c>
      <c r="B14" s="5"/>
      <c r="C14" s="4"/>
      <c r="D14" s="34"/>
      <c r="E14" s="34"/>
      <c r="F14" s="34"/>
      <c r="G14" s="34"/>
      <c r="H14" s="178">
        <f>H16+H21+H26+H31+H43+H70+H52+H58+H77+H82+H87+H92</f>
        <v>257994</v>
      </c>
      <c r="I14" s="170">
        <f>I16+I21+I26+I31+I43+I70+I52+I58+I77+I82+I87+I92</f>
        <v>152144</v>
      </c>
      <c r="J14" s="186"/>
      <c r="K14" s="170">
        <f>K16+K21+K26+K31+K43+K70+K52+K58+K77+K82+K87+K92</f>
        <v>105850</v>
      </c>
      <c r="L14" s="194">
        <f>L16+L21+L26+L31+L43+L70+L52+L58+L77+L82+L87+L92</f>
        <v>257994</v>
      </c>
      <c r="M14" s="45">
        <f>H14-L14</f>
        <v>0</v>
      </c>
      <c r="N14" s="224">
        <f>N16+N21+N26+N31+N43+N70+N52+N58+N77+N82+N87+N92</f>
        <v>23374.620212972663</v>
      </c>
      <c r="P14" s="203">
        <f>P16+P21+P26+P31+P43+P70+P52+P58+P77+P82+P87+P92</f>
        <v>28747.459</v>
      </c>
      <c r="Q14" s="212">
        <f>Q16+Q21+Q26+Q31+Q43+Q70+Q52+Q58+Q77+Q82+Q87+Q92</f>
        <v>2761.39885741503</v>
      </c>
      <c r="R14" s="220"/>
      <c r="S14" s="212">
        <f>S16+S21+S26+S31+S43+S70+S52+S58+S77+S82+S87+S92</f>
        <v>25986.060142584967</v>
      </c>
      <c r="T14" s="212">
        <f>T16+T21+T26+T31+T43+T70+T52+T58+T77+T82+T87+T92</f>
        <v>28024.777454319672</v>
      </c>
      <c r="U14" s="45">
        <f>P14-T14</f>
        <v>722.681545680327</v>
      </c>
      <c r="V14" s="232">
        <f>V16+V21+V26+V31+V43+V70+V52+V58+V77+V82+V87+V92</f>
        <v>2604.5603239339007</v>
      </c>
      <c r="W14" s="224">
        <f>W16+W21+W26+W31+W43+W70+W52+W58+W77+W82+W87+W92</f>
        <v>25979.18053690656</v>
      </c>
    </row>
    <row r="15" spans="1:23" ht="12.75" hidden="1">
      <c r="A15" s="4"/>
      <c r="B15" s="5"/>
      <c r="C15" s="4"/>
      <c r="D15" s="34"/>
      <c r="E15" s="34"/>
      <c r="F15" s="34"/>
      <c r="G15" s="34"/>
      <c r="H15" s="179"/>
      <c r="I15" s="171"/>
      <c r="J15" s="187"/>
      <c r="K15" s="171"/>
      <c r="L15" s="195"/>
      <c r="M15" s="47"/>
      <c r="N15" s="225"/>
      <c r="P15" s="204"/>
      <c r="Q15" s="213"/>
      <c r="R15" s="220"/>
      <c r="S15" s="213"/>
      <c r="T15" s="213"/>
      <c r="U15" s="47"/>
      <c r="V15" s="233"/>
      <c r="W15" s="225"/>
    </row>
    <row r="16" spans="1:121" s="17" customFormat="1" ht="13.5" hidden="1" thickBot="1">
      <c r="A16" s="20" t="s">
        <v>83</v>
      </c>
      <c r="B16" s="21"/>
      <c r="C16" s="22"/>
      <c r="D16" s="35"/>
      <c r="E16" s="35"/>
      <c r="F16" s="35"/>
      <c r="G16" s="35"/>
      <c r="H16" s="180">
        <f>data_input!E12</f>
        <v>9246</v>
      </c>
      <c r="I16" s="172">
        <f>I18</f>
        <v>4134</v>
      </c>
      <c r="J16" s="188">
        <f>data_input!F12</f>
        <v>1</v>
      </c>
      <c r="K16" s="172">
        <f>H16-I16</f>
        <v>5112</v>
      </c>
      <c r="L16" s="196">
        <f>L18</f>
        <v>9246</v>
      </c>
      <c r="M16" s="45">
        <f>H16-L16</f>
        <v>0</v>
      </c>
      <c r="N16" s="226">
        <f>N18</f>
        <v>837.7006383448655</v>
      </c>
      <c r="O16" s="136"/>
      <c r="P16" s="205">
        <f>data_input!G12</f>
        <v>5542.613</v>
      </c>
      <c r="Q16" s="214">
        <f>Q18</f>
        <v>1.7582223570166227</v>
      </c>
      <c r="R16" s="188">
        <f>R18</f>
        <v>1</v>
      </c>
      <c r="S16" s="214">
        <f>P16-Q16</f>
        <v>5540.854777642983</v>
      </c>
      <c r="T16" s="214">
        <f>T18</f>
        <v>5542.613</v>
      </c>
      <c r="U16" s="45">
        <f>P16-T16</f>
        <v>0</v>
      </c>
      <c r="V16" s="234">
        <f>V18</f>
        <v>502.1685537744484</v>
      </c>
      <c r="W16" s="226">
        <f>W18</f>
        <v>1339.869192119314</v>
      </c>
      <c r="X16" s="136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</row>
    <row r="17" spans="1:121" s="17" customFormat="1" ht="12.75" hidden="1">
      <c r="A17" s="16"/>
      <c r="B17" s="28"/>
      <c r="C17" s="23"/>
      <c r="D17" s="36"/>
      <c r="E17" s="36"/>
      <c r="F17" s="36"/>
      <c r="G17" s="36"/>
      <c r="H17" s="181"/>
      <c r="I17" s="173"/>
      <c r="J17" s="189"/>
      <c r="K17" s="173"/>
      <c r="L17" s="197"/>
      <c r="M17" s="48"/>
      <c r="N17" s="227"/>
      <c r="O17" s="136"/>
      <c r="P17" s="206"/>
      <c r="Q17" s="215"/>
      <c r="R17" s="189"/>
      <c r="S17" s="215"/>
      <c r="T17" s="215"/>
      <c r="U17" s="48"/>
      <c r="V17" s="235"/>
      <c r="W17" s="227"/>
      <c r="X17" s="136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</row>
    <row r="18" spans="1:23" ht="12.75" hidden="1">
      <c r="A18" s="7"/>
      <c r="B18" s="19" t="s">
        <v>76</v>
      </c>
      <c r="C18" s="29"/>
      <c r="D18" s="37">
        <v>1133</v>
      </c>
      <c r="E18" s="37" t="s">
        <v>250</v>
      </c>
      <c r="F18" s="37">
        <v>2</v>
      </c>
      <c r="G18" s="37"/>
      <c r="H18" s="182"/>
      <c r="I18" s="174">
        <f>I19</f>
        <v>4134</v>
      </c>
      <c r="J18" s="190">
        <f>data_input!F14</f>
        <v>1</v>
      </c>
      <c r="K18" s="174">
        <f>K19</f>
        <v>5112</v>
      </c>
      <c r="L18" s="198">
        <f>L19</f>
        <v>9246</v>
      </c>
      <c r="M18" s="47"/>
      <c r="N18" s="228">
        <f>N19</f>
        <v>837.7006383448655</v>
      </c>
      <c r="P18" s="207"/>
      <c r="Q18" s="216">
        <f>Q19</f>
        <v>1.7582223570166227</v>
      </c>
      <c r="R18" s="190">
        <f>R19</f>
        <v>1</v>
      </c>
      <c r="S18" s="216">
        <f>S19</f>
        <v>5540.854777642983</v>
      </c>
      <c r="T18" s="216">
        <f>T19</f>
        <v>5542.613</v>
      </c>
      <c r="U18" s="47"/>
      <c r="V18" s="236">
        <f>V19</f>
        <v>502.1685537744484</v>
      </c>
      <c r="W18" s="228">
        <f>W19</f>
        <v>1339.869192119314</v>
      </c>
    </row>
    <row r="19" spans="1:23" ht="12.75" hidden="1">
      <c r="A19" s="9"/>
      <c r="B19" s="10"/>
      <c r="C19" s="7" t="s">
        <v>7</v>
      </c>
      <c r="D19" s="38"/>
      <c r="E19" s="38"/>
      <c r="F19" s="38"/>
      <c r="G19" s="38"/>
      <c r="H19" s="179">
        <f>data_input!E15</f>
        <v>4134</v>
      </c>
      <c r="I19" s="171">
        <f>H19</f>
        <v>4134</v>
      </c>
      <c r="J19" s="187">
        <f>data_input!F15</f>
        <v>1</v>
      </c>
      <c r="K19" s="171">
        <f>K16*J19</f>
        <v>5112</v>
      </c>
      <c r="L19" s="195">
        <f>K19+I19</f>
        <v>9246</v>
      </c>
      <c r="M19" s="47"/>
      <c r="N19" s="225">
        <f>L19*$N$6</f>
        <v>837.7006383448655</v>
      </c>
      <c r="P19" s="204">
        <f>data_input!G15</f>
        <v>1.7582223570166227</v>
      </c>
      <c r="Q19" s="213">
        <f>P19</f>
        <v>1.7582223570166227</v>
      </c>
      <c r="R19" s="220">
        <f>L19/L16</f>
        <v>1</v>
      </c>
      <c r="S19" s="213">
        <f>S16*R19</f>
        <v>5540.854777642983</v>
      </c>
      <c r="T19" s="213">
        <f>S19+Q19</f>
        <v>5542.613</v>
      </c>
      <c r="U19" s="47"/>
      <c r="V19" s="233">
        <f>T19*$V$6</f>
        <v>502.1685537744484</v>
      </c>
      <c r="W19" s="225">
        <f>N19+V19</f>
        <v>1339.869192119314</v>
      </c>
    </row>
    <row r="20" spans="1:23" ht="12.75" hidden="1">
      <c r="A20" s="9"/>
      <c r="B20" s="10"/>
      <c r="C20" s="7"/>
      <c r="D20" s="38"/>
      <c r="E20" s="38"/>
      <c r="F20" s="38"/>
      <c r="G20" s="38"/>
      <c r="H20" s="179"/>
      <c r="I20" s="171"/>
      <c r="J20" s="187"/>
      <c r="K20" s="171"/>
      <c r="L20" s="195"/>
      <c r="M20" s="47"/>
      <c r="N20" s="225"/>
      <c r="P20" s="204"/>
      <c r="Q20" s="213"/>
      <c r="R20" s="220"/>
      <c r="S20" s="213"/>
      <c r="T20" s="213"/>
      <c r="U20" s="47"/>
      <c r="V20" s="233"/>
      <c r="W20" s="225"/>
    </row>
    <row r="21" spans="1:121" s="27" customFormat="1" ht="13.5" hidden="1" thickBot="1">
      <c r="A21" s="20" t="s">
        <v>84</v>
      </c>
      <c r="B21" s="21"/>
      <c r="C21" s="22"/>
      <c r="D21" s="35"/>
      <c r="E21" s="35"/>
      <c r="F21" s="35"/>
      <c r="G21" s="35"/>
      <c r="H21" s="180">
        <f>data_input!E17</f>
        <v>5612</v>
      </c>
      <c r="I21" s="172">
        <f>I23</f>
        <v>1878</v>
      </c>
      <c r="J21" s="188">
        <f>data_input!F17</f>
        <v>1</v>
      </c>
      <c r="K21" s="172">
        <f>H21-I21</f>
        <v>3734</v>
      </c>
      <c r="L21" s="196">
        <f>L23</f>
        <v>5612</v>
      </c>
      <c r="M21" s="45">
        <f>H21-L21</f>
        <v>0</v>
      </c>
      <c r="N21" s="226">
        <f>N23</f>
        <v>508.45511382126165</v>
      </c>
      <c r="O21" s="135"/>
      <c r="P21" s="205">
        <f>data_input!G17</f>
        <v>1191.484</v>
      </c>
      <c r="Q21" s="214">
        <f>Q23</f>
        <v>1.577155502644399</v>
      </c>
      <c r="R21" s="188">
        <f>R23</f>
        <v>1</v>
      </c>
      <c r="S21" s="214">
        <f>P21-Q21</f>
        <v>1189.9068444973555</v>
      </c>
      <c r="T21" s="214">
        <f>T23</f>
        <v>1191.484</v>
      </c>
      <c r="U21" s="45">
        <f>P21-T21</f>
        <v>0</v>
      </c>
      <c r="V21" s="234">
        <f>V23</f>
        <v>107.9501305837869</v>
      </c>
      <c r="W21" s="226">
        <f>W23</f>
        <v>616.4052444050485</v>
      </c>
      <c r="X21" s="135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</row>
    <row r="22" spans="1:121" s="27" customFormat="1" ht="12.75" hidden="1">
      <c r="A22" s="16"/>
      <c r="B22" s="28"/>
      <c r="C22" s="23"/>
      <c r="D22" s="36"/>
      <c r="E22" s="36"/>
      <c r="F22" s="36"/>
      <c r="G22" s="36"/>
      <c r="H22" s="181"/>
      <c r="I22" s="173"/>
      <c r="J22" s="189"/>
      <c r="K22" s="173"/>
      <c r="L22" s="197"/>
      <c r="M22" s="45"/>
      <c r="N22" s="227"/>
      <c r="O22" s="135"/>
      <c r="P22" s="206"/>
      <c r="Q22" s="215"/>
      <c r="R22" s="189"/>
      <c r="S22" s="215"/>
      <c r="T22" s="215"/>
      <c r="U22" s="45"/>
      <c r="V22" s="235"/>
      <c r="W22" s="227"/>
      <c r="X22" s="135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</row>
    <row r="23" spans="1:121" s="17" customFormat="1" ht="12.75" hidden="1">
      <c r="A23" s="11"/>
      <c r="B23" s="19" t="s">
        <v>77</v>
      </c>
      <c r="C23" s="29"/>
      <c r="D23" s="37">
        <v>1074</v>
      </c>
      <c r="E23" s="37" t="s">
        <v>251</v>
      </c>
      <c r="F23" s="37">
        <v>2</v>
      </c>
      <c r="G23" s="37"/>
      <c r="H23" s="182"/>
      <c r="I23" s="174">
        <f>I24</f>
        <v>1878</v>
      </c>
      <c r="J23" s="190">
        <f>data_input!F19</f>
        <v>1</v>
      </c>
      <c r="K23" s="174">
        <f>K24</f>
        <v>3734</v>
      </c>
      <c r="L23" s="198">
        <f>L24</f>
        <v>5612</v>
      </c>
      <c r="M23" s="49"/>
      <c r="N23" s="228">
        <f>N24</f>
        <v>508.45511382126165</v>
      </c>
      <c r="O23" s="136"/>
      <c r="P23" s="207"/>
      <c r="Q23" s="216">
        <f>Q24</f>
        <v>1.577155502644399</v>
      </c>
      <c r="R23" s="190">
        <f>R24</f>
        <v>1</v>
      </c>
      <c r="S23" s="216">
        <f>S24</f>
        <v>1189.9068444973555</v>
      </c>
      <c r="T23" s="216">
        <f>T24</f>
        <v>1191.484</v>
      </c>
      <c r="U23" s="49"/>
      <c r="V23" s="236">
        <f>V24</f>
        <v>107.9501305837869</v>
      </c>
      <c r="W23" s="228">
        <f>W24</f>
        <v>616.4052444050485</v>
      </c>
      <c r="X23" s="136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</row>
    <row r="24" spans="1:23" ht="12.75" hidden="1">
      <c r="A24" s="9"/>
      <c r="B24" s="10"/>
      <c r="C24" s="7" t="s">
        <v>8</v>
      </c>
      <c r="D24" s="38"/>
      <c r="E24" s="38"/>
      <c r="F24" s="38"/>
      <c r="G24" s="38"/>
      <c r="H24" s="179">
        <f>data_input!E20</f>
        <v>1878</v>
      </c>
      <c r="I24" s="171">
        <f>H24</f>
        <v>1878</v>
      </c>
      <c r="J24" s="187">
        <f>data_input!F20</f>
        <v>1</v>
      </c>
      <c r="K24" s="171">
        <f>K21*J24</f>
        <v>3734</v>
      </c>
      <c r="L24" s="195">
        <f>K24+I24</f>
        <v>5612</v>
      </c>
      <c r="M24" s="47"/>
      <c r="N24" s="225">
        <f>L24*$N$6</f>
        <v>508.45511382126165</v>
      </c>
      <c r="P24" s="204">
        <f>data_input!G20</f>
        <v>1.577155502644399</v>
      </c>
      <c r="Q24" s="213">
        <f>P24</f>
        <v>1.577155502644399</v>
      </c>
      <c r="R24" s="220">
        <f>L24/L21</f>
        <v>1</v>
      </c>
      <c r="S24" s="213">
        <f>S21*R24</f>
        <v>1189.9068444973555</v>
      </c>
      <c r="T24" s="213">
        <f>S24+Q24</f>
        <v>1191.484</v>
      </c>
      <c r="U24" s="47"/>
      <c r="V24" s="233">
        <f>T24*$V$6</f>
        <v>107.9501305837869</v>
      </c>
      <c r="W24" s="225">
        <f>N24+V24</f>
        <v>616.4052444050485</v>
      </c>
    </row>
    <row r="25" spans="1:23" ht="12.75" hidden="1">
      <c r="A25" s="9"/>
      <c r="B25" s="10"/>
      <c r="C25" s="7"/>
      <c r="D25" s="38"/>
      <c r="E25" s="38"/>
      <c r="F25" s="38"/>
      <c r="G25" s="38"/>
      <c r="H25" s="179"/>
      <c r="I25" s="171"/>
      <c r="J25" s="187"/>
      <c r="K25" s="171"/>
      <c r="L25" s="195"/>
      <c r="M25" s="47"/>
      <c r="N25" s="225"/>
      <c r="P25" s="204"/>
      <c r="Q25" s="213"/>
      <c r="R25" s="220"/>
      <c r="S25" s="213"/>
      <c r="T25" s="213"/>
      <c r="U25" s="47"/>
      <c r="V25" s="233"/>
      <c r="W25" s="225"/>
    </row>
    <row r="26" spans="1:121" s="27" customFormat="1" ht="13.5" hidden="1" thickBot="1">
      <c r="A26" s="20" t="s">
        <v>85</v>
      </c>
      <c r="B26" s="21"/>
      <c r="C26" s="22"/>
      <c r="D26" s="35"/>
      <c r="E26" s="35"/>
      <c r="F26" s="35"/>
      <c r="G26" s="35"/>
      <c r="H26" s="180">
        <f>data_input!E22</f>
        <v>9298</v>
      </c>
      <c r="I26" s="172">
        <f>I28</f>
        <v>9298</v>
      </c>
      <c r="J26" s="188">
        <f>data_input!F22</f>
        <v>1</v>
      </c>
      <c r="K26" s="172">
        <f>H26-I26</f>
        <v>0</v>
      </c>
      <c r="L26" s="196">
        <f>L28</f>
        <v>9298</v>
      </c>
      <c r="M26" s="45">
        <f>H26-L26</f>
        <v>0</v>
      </c>
      <c r="N26" s="226">
        <f>N28</f>
        <v>842.4119116732164</v>
      </c>
      <c r="O26" s="135"/>
      <c r="P26" s="205">
        <f>data_input!G22</f>
        <v>736.937</v>
      </c>
      <c r="Q26" s="214">
        <f>Q28</f>
        <v>736.5304</v>
      </c>
      <c r="R26" s="188">
        <f>R28</f>
        <v>1</v>
      </c>
      <c r="S26" s="214">
        <f>P26-Q26</f>
        <v>0.40660000000002583</v>
      </c>
      <c r="T26" s="214">
        <f>T28</f>
        <v>736.937</v>
      </c>
      <c r="U26" s="45">
        <f>P26-T26</f>
        <v>0</v>
      </c>
      <c r="V26" s="234">
        <f>V28</f>
        <v>66.76753139951873</v>
      </c>
      <c r="W26" s="226">
        <f>W28</f>
        <v>909.1794430727351</v>
      </c>
      <c r="X26" s="135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</row>
    <row r="27" spans="1:121" s="27" customFormat="1" ht="12.75" hidden="1">
      <c r="A27" s="16"/>
      <c r="B27" s="28"/>
      <c r="C27" s="23"/>
      <c r="D27" s="36"/>
      <c r="E27" s="36"/>
      <c r="F27" s="36"/>
      <c r="G27" s="36"/>
      <c r="H27" s="181"/>
      <c r="I27" s="173"/>
      <c r="J27" s="189"/>
      <c r="K27" s="173"/>
      <c r="L27" s="197"/>
      <c r="M27" s="45"/>
      <c r="N27" s="227"/>
      <c r="O27" s="135"/>
      <c r="P27" s="206"/>
      <c r="Q27" s="215"/>
      <c r="R27" s="189"/>
      <c r="S27" s="215"/>
      <c r="T27" s="215"/>
      <c r="U27" s="45"/>
      <c r="V27" s="235"/>
      <c r="W27" s="227"/>
      <c r="X27" s="135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</row>
    <row r="28" spans="1:121" s="17" customFormat="1" ht="12.75" hidden="1">
      <c r="A28" s="11"/>
      <c r="B28" s="19" t="s">
        <v>91</v>
      </c>
      <c r="C28" s="29"/>
      <c r="D28" s="37">
        <v>1096</v>
      </c>
      <c r="E28" s="37" t="s">
        <v>252</v>
      </c>
      <c r="F28" s="37">
        <v>2</v>
      </c>
      <c r="G28" s="37"/>
      <c r="H28" s="182"/>
      <c r="I28" s="174">
        <f>I29</f>
        <v>9298</v>
      </c>
      <c r="J28" s="190">
        <f>data_input!F24</f>
        <v>1</v>
      </c>
      <c r="K28" s="174">
        <f>K29</f>
        <v>0</v>
      </c>
      <c r="L28" s="198">
        <f>L29</f>
        <v>9298</v>
      </c>
      <c r="M28" s="49"/>
      <c r="N28" s="228">
        <f>N29</f>
        <v>842.4119116732164</v>
      </c>
      <c r="O28" s="136"/>
      <c r="P28" s="207"/>
      <c r="Q28" s="216">
        <f>Q29</f>
        <v>736.5304</v>
      </c>
      <c r="R28" s="190">
        <f>R29</f>
        <v>1</v>
      </c>
      <c r="S28" s="216">
        <f>S29</f>
        <v>0.40660000000002583</v>
      </c>
      <c r="T28" s="216">
        <f>T29</f>
        <v>736.937</v>
      </c>
      <c r="U28" s="49"/>
      <c r="V28" s="236">
        <f>V29</f>
        <v>66.76753139951873</v>
      </c>
      <c r="W28" s="228">
        <f>W29</f>
        <v>909.1794430727351</v>
      </c>
      <c r="X28" s="136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</row>
    <row r="29" spans="1:23" ht="12.75" hidden="1">
      <c r="A29" s="9"/>
      <c r="B29" s="10"/>
      <c r="C29" s="7" t="s">
        <v>9</v>
      </c>
      <c r="D29" s="38"/>
      <c r="E29" s="38"/>
      <c r="F29" s="38"/>
      <c r="G29" s="38"/>
      <c r="H29" s="179">
        <f>data_input!E25</f>
        <v>9298</v>
      </c>
      <c r="I29" s="171">
        <f>H29</f>
        <v>9298</v>
      </c>
      <c r="J29" s="187">
        <f>data_input!F25</f>
        <v>1</v>
      </c>
      <c r="K29" s="171">
        <f>K26*J29</f>
        <v>0</v>
      </c>
      <c r="L29" s="195">
        <f>K29+I29</f>
        <v>9298</v>
      </c>
      <c r="M29" s="47"/>
      <c r="N29" s="225">
        <f>L29*$N$6</f>
        <v>842.4119116732164</v>
      </c>
      <c r="P29" s="204">
        <f>data_input!G25</f>
        <v>736.5304</v>
      </c>
      <c r="Q29" s="213">
        <f>P29</f>
        <v>736.5304</v>
      </c>
      <c r="R29" s="220">
        <f>L29/L26</f>
        <v>1</v>
      </c>
      <c r="S29" s="213">
        <f>S26*R29</f>
        <v>0.40660000000002583</v>
      </c>
      <c r="T29" s="213">
        <f>S29+Q29</f>
        <v>736.937</v>
      </c>
      <c r="U29" s="47"/>
      <c r="V29" s="233">
        <f>T29*$V$6</f>
        <v>66.76753139951873</v>
      </c>
      <c r="W29" s="225">
        <f>N29+V29</f>
        <v>909.1794430727351</v>
      </c>
    </row>
    <row r="30" spans="1:23" ht="12.75" hidden="1">
      <c r="A30" s="9"/>
      <c r="B30" s="10"/>
      <c r="C30" s="7"/>
      <c r="D30" s="38"/>
      <c r="E30" s="38"/>
      <c r="F30" s="38"/>
      <c r="G30" s="38"/>
      <c r="H30" s="179"/>
      <c r="I30" s="171"/>
      <c r="J30" s="187"/>
      <c r="K30" s="171"/>
      <c r="L30" s="195"/>
      <c r="M30" s="47"/>
      <c r="N30" s="225"/>
      <c r="P30" s="204"/>
      <c r="Q30" s="213"/>
      <c r="R30" s="220"/>
      <c r="S30" s="213"/>
      <c r="T30" s="213"/>
      <c r="U30" s="47"/>
      <c r="V30" s="233"/>
      <c r="W30" s="225"/>
    </row>
    <row r="31" spans="1:121" s="27" customFormat="1" ht="13.5" hidden="1" thickBot="1">
      <c r="A31" s="20" t="s">
        <v>86</v>
      </c>
      <c r="B31" s="21"/>
      <c r="C31" s="22"/>
      <c r="D31" s="35"/>
      <c r="E31" s="35"/>
      <c r="F31" s="35"/>
      <c r="G31" s="35"/>
      <c r="H31" s="180">
        <f>data_input!E27</f>
        <v>89513</v>
      </c>
      <c r="I31" s="172">
        <f>I32+I34+I36+I38+I40</f>
        <v>52373</v>
      </c>
      <c r="J31" s="188">
        <f>data_input!F27</f>
        <v>1.0000000000000002</v>
      </c>
      <c r="K31" s="172">
        <f>H31-I31</f>
        <v>37140</v>
      </c>
      <c r="L31" s="196">
        <f>L32+L34+L36+L38+L40</f>
        <v>89512.99999999999</v>
      </c>
      <c r="M31" s="45">
        <f>H31-L31</f>
        <v>0</v>
      </c>
      <c r="N31" s="226">
        <f>N32+N34+N36+N38+N40</f>
        <v>8110.00402770538</v>
      </c>
      <c r="O31" s="135"/>
      <c r="P31" s="205">
        <f>data_input!G27</f>
        <v>2752.246</v>
      </c>
      <c r="Q31" s="214">
        <f>Q32+Q34+Q36+Q38+Q40</f>
        <v>500.6073511865396</v>
      </c>
      <c r="R31" s="188">
        <f>R32+R34+R36+R38+R40</f>
        <v>1</v>
      </c>
      <c r="S31" s="214">
        <f>P31-Q31</f>
        <v>2251.6386488134603</v>
      </c>
      <c r="T31" s="214">
        <f>T32+T34+T36+T38+T40</f>
        <v>2752.2460000000005</v>
      </c>
      <c r="U31" s="45">
        <f>P31-T31</f>
        <v>0</v>
      </c>
      <c r="V31" s="234">
        <f>V32+V34+V36+V38+V40</f>
        <v>249.35736870885822</v>
      </c>
      <c r="W31" s="226">
        <f>W32+W34+W36+W38+W40</f>
        <v>8359.361396414239</v>
      </c>
      <c r="X31" s="135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</row>
    <row r="32" spans="1:121" s="17" customFormat="1" ht="12.75" hidden="1">
      <c r="A32" s="11"/>
      <c r="B32" s="19" t="s">
        <v>78</v>
      </c>
      <c r="C32" s="29"/>
      <c r="D32" s="37">
        <v>1107</v>
      </c>
      <c r="E32" s="37" t="s">
        <v>253</v>
      </c>
      <c r="F32" s="37">
        <v>1</v>
      </c>
      <c r="G32" s="37"/>
      <c r="H32" s="182"/>
      <c r="I32" s="174">
        <f>I33</f>
        <v>7389</v>
      </c>
      <c r="J32" s="190">
        <f>data_input!F29</f>
        <v>0.15</v>
      </c>
      <c r="K32" s="174">
        <f>K33</f>
        <v>5571</v>
      </c>
      <c r="L32" s="198">
        <f>L33</f>
        <v>12960</v>
      </c>
      <c r="M32" s="49"/>
      <c r="N32" s="228">
        <f>N33</f>
        <v>1174.194275681317</v>
      </c>
      <c r="O32" s="136"/>
      <c r="P32" s="207"/>
      <c r="Q32" s="216">
        <f>Q33</f>
        <v>3.2519917625827683</v>
      </c>
      <c r="R32" s="190">
        <f>R33</f>
        <v>0.14478343927697654</v>
      </c>
      <c r="S32" s="216">
        <f>S33</f>
        <v>325.9999875841771</v>
      </c>
      <c r="T32" s="216">
        <f>T33</f>
        <v>329.25197934675987</v>
      </c>
      <c r="U32" s="49"/>
      <c r="V32" s="236">
        <f>V33</f>
        <v>29.83069362698369</v>
      </c>
      <c r="W32" s="228">
        <f>W33</f>
        <v>1204.0249693083008</v>
      </c>
      <c r="X32" s="136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</row>
    <row r="33" spans="1:23" ht="12.75" hidden="1">
      <c r="A33" s="9"/>
      <c r="B33" s="10"/>
      <c r="C33" s="7" t="s">
        <v>10</v>
      </c>
      <c r="D33" s="38"/>
      <c r="E33" s="38"/>
      <c r="F33" s="38"/>
      <c r="G33" s="38"/>
      <c r="H33" s="179">
        <f>data_input!E30</f>
        <v>7389</v>
      </c>
      <c r="I33" s="171">
        <f>H33</f>
        <v>7389</v>
      </c>
      <c r="J33" s="187">
        <f>data_input!F30</f>
        <v>0.15</v>
      </c>
      <c r="K33" s="171">
        <f>K$31*J33</f>
        <v>5571</v>
      </c>
      <c r="L33" s="195">
        <f>K33+I33</f>
        <v>12960</v>
      </c>
      <c r="M33" s="47"/>
      <c r="N33" s="225">
        <f>L33*$N$6</f>
        <v>1174.194275681317</v>
      </c>
      <c r="P33" s="204">
        <f>data_input!G30</f>
        <v>3.2519917625827683</v>
      </c>
      <c r="Q33" s="213">
        <f>P33</f>
        <v>3.2519917625827683</v>
      </c>
      <c r="R33" s="220">
        <f>L33/$L$31</f>
        <v>0.14478343927697654</v>
      </c>
      <c r="S33" s="213">
        <f>S$31*R33</f>
        <v>325.9999875841771</v>
      </c>
      <c r="T33" s="213">
        <f>S33+Q33</f>
        <v>329.25197934675987</v>
      </c>
      <c r="U33" s="47"/>
      <c r="V33" s="233">
        <f>T33*$V$6</f>
        <v>29.83069362698369</v>
      </c>
      <c r="W33" s="225">
        <f>N33+V33</f>
        <v>1204.0249693083008</v>
      </c>
    </row>
    <row r="34" spans="1:121" s="17" customFormat="1" ht="12.75" hidden="1">
      <c r="A34" s="16"/>
      <c r="B34" s="19" t="s">
        <v>79</v>
      </c>
      <c r="C34" s="29"/>
      <c r="D34" s="37">
        <v>1121</v>
      </c>
      <c r="E34" s="37">
        <v>23437</v>
      </c>
      <c r="F34" s="37">
        <v>1</v>
      </c>
      <c r="G34" s="37"/>
      <c r="H34" s="182"/>
      <c r="I34" s="174">
        <f>I35</f>
        <v>37280</v>
      </c>
      <c r="J34" s="190">
        <f>data_input!F31</f>
        <v>0.67</v>
      </c>
      <c r="K34" s="174">
        <f>K35</f>
        <v>24883.800000000003</v>
      </c>
      <c r="L34" s="198">
        <f>L35</f>
        <v>62163.8</v>
      </c>
      <c r="M34" s="49"/>
      <c r="N34" s="228">
        <f>N35</f>
        <v>5632.127940941224</v>
      </c>
      <c r="O34" s="136"/>
      <c r="P34" s="207"/>
      <c r="Q34" s="216">
        <f>Q35</f>
        <v>19.11799548515157</v>
      </c>
      <c r="R34" s="190">
        <f>R35</f>
        <v>0.6944667255035583</v>
      </c>
      <c r="S34" s="216">
        <f>S35</f>
        <v>1563.6881194587402</v>
      </c>
      <c r="T34" s="216">
        <f>T35</f>
        <v>1582.8061149438918</v>
      </c>
      <c r="U34" s="49"/>
      <c r="V34" s="236">
        <f>V35</f>
        <v>143.4044660247301</v>
      </c>
      <c r="W34" s="228">
        <f>W35</f>
        <v>5775.532406965954</v>
      </c>
      <c r="X34" s="136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</row>
    <row r="35" spans="1:23" ht="12.75" hidden="1">
      <c r="A35" s="9"/>
      <c r="B35" s="10"/>
      <c r="C35" s="7" t="s">
        <v>11</v>
      </c>
      <c r="D35" s="38"/>
      <c r="E35" s="38"/>
      <c r="F35" s="38"/>
      <c r="G35" s="38"/>
      <c r="H35" s="179">
        <f>data_input!E32</f>
        <v>37280</v>
      </c>
      <c r="I35" s="171">
        <f>H35</f>
        <v>37280</v>
      </c>
      <c r="J35" s="187">
        <f>data_input!F32</f>
        <v>0.67</v>
      </c>
      <c r="K35" s="171">
        <f>K$31*J35</f>
        <v>24883.800000000003</v>
      </c>
      <c r="L35" s="195">
        <f>K35+I35</f>
        <v>62163.8</v>
      </c>
      <c r="M35" s="47"/>
      <c r="N35" s="225">
        <f>L35*$N$6</f>
        <v>5632.127940941224</v>
      </c>
      <c r="P35" s="204">
        <f>data_input!G32</f>
        <v>19.11799548515157</v>
      </c>
      <c r="Q35" s="213">
        <f>P35</f>
        <v>19.11799548515157</v>
      </c>
      <c r="R35" s="220">
        <f>L35/$L$31</f>
        <v>0.6944667255035583</v>
      </c>
      <c r="S35" s="213">
        <f>S$31*R35</f>
        <v>1563.6881194587402</v>
      </c>
      <c r="T35" s="213">
        <f>S35+Q35</f>
        <v>1582.8061149438918</v>
      </c>
      <c r="U35" s="47"/>
      <c r="V35" s="233">
        <f>T35*$V$6</f>
        <v>143.4044660247301</v>
      </c>
      <c r="W35" s="225">
        <f>N35+V35</f>
        <v>5775.532406965954</v>
      </c>
    </row>
    <row r="36" spans="1:121" s="17" customFormat="1" ht="12.75" hidden="1">
      <c r="A36" s="16"/>
      <c r="B36" s="19" t="s">
        <v>80</v>
      </c>
      <c r="C36" s="29"/>
      <c r="D36" s="37">
        <v>1143</v>
      </c>
      <c r="E36" s="37">
        <v>23481</v>
      </c>
      <c r="F36" s="37">
        <v>1</v>
      </c>
      <c r="G36" s="37"/>
      <c r="H36" s="182"/>
      <c r="I36" s="174">
        <f>I37</f>
        <v>4564</v>
      </c>
      <c r="J36" s="190">
        <f>data_input!F33</f>
        <v>0.06</v>
      </c>
      <c r="K36" s="174">
        <f>K37</f>
        <v>2228.4</v>
      </c>
      <c r="L36" s="198">
        <f>L37</f>
        <v>6792.4</v>
      </c>
      <c r="M36" s="49"/>
      <c r="N36" s="228">
        <f>N37</f>
        <v>615.4010183748285</v>
      </c>
      <c r="O36" s="136"/>
      <c r="P36" s="207"/>
      <c r="Q36" s="216">
        <f>Q37</f>
        <v>476</v>
      </c>
      <c r="R36" s="190">
        <f>R37</f>
        <v>0.07588171550501045</v>
      </c>
      <c r="S36" s="216">
        <f>S37</f>
        <v>170.85820336934913</v>
      </c>
      <c r="T36" s="216">
        <f>T37</f>
        <v>646.8582033693491</v>
      </c>
      <c r="U36" s="49"/>
      <c r="V36" s="236">
        <f>V37</f>
        <v>58.60626539921226</v>
      </c>
      <c r="W36" s="228">
        <f>W37</f>
        <v>674.0072837740407</v>
      </c>
      <c r="X36" s="136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</row>
    <row r="37" spans="1:121" s="27" customFormat="1" ht="12.75" hidden="1">
      <c r="A37" s="24"/>
      <c r="B37" s="25"/>
      <c r="C37" s="7" t="s">
        <v>12</v>
      </c>
      <c r="D37" s="38"/>
      <c r="E37" s="38"/>
      <c r="F37" s="38"/>
      <c r="G37" s="38"/>
      <c r="H37" s="179">
        <f>data_input!E34</f>
        <v>4564</v>
      </c>
      <c r="I37" s="171">
        <f>H37</f>
        <v>4564</v>
      </c>
      <c r="J37" s="187">
        <f>data_input!F34</f>
        <v>0.06</v>
      </c>
      <c r="K37" s="171">
        <f>K$31*J37</f>
        <v>2228.4</v>
      </c>
      <c r="L37" s="195">
        <f>K37+I37</f>
        <v>6792.4</v>
      </c>
      <c r="M37" s="47"/>
      <c r="N37" s="225">
        <f>L37*$N$6</f>
        <v>615.4010183748285</v>
      </c>
      <c r="O37" s="135"/>
      <c r="P37" s="204">
        <f>data_input!G34</f>
        <v>476</v>
      </c>
      <c r="Q37" s="213">
        <f>P37</f>
        <v>476</v>
      </c>
      <c r="R37" s="220">
        <f>L37/$L$31</f>
        <v>0.07588171550501045</v>
      </c>
      <c r="S37" s="213">
        <f>S$31*R37</f>
        <v>170.85820336934913</v>
      </c>
      <c r="T37" s="213">
        <f>S37+Q37</f>
        <v>646.8582033693491</v>
      </c>
      <c r="U37" s="47"/>
      <c r="V37" s="233">
        <f>T37*$V$6</f>
        <v>58.60626539921226</v>
      </c>
      <c r="W37" s="225">
        <f>N37+V37</f>
        <v>674.0072837740407</v>
      </c>
      <c r="X37" s="135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</row>
    <row r="38" spans="1:121" s="17" customFormat="1" ht="12.75" hidden="1">
      <c r="A38" s="16"/>
      <c r="B38" s="19" t="s">
        <v>81</v>
      </c>
      <c r="C38" s="29"/>
      <c r="D38" s="37">
        <v>1150</v>
      </c>
      <c r="E38" s="37">
        <v>23504</v>
      </c>
      <c r="F38" s="37">
        <v>1</v>
      </c>
      <c r="G38" s="37"/>
      <c r="H38" s="182"/>
      <c r="I38" s="174">
        <f>I39</f>
        <v>1869</v>
      </c>
      <c r="J38" s="190">
        <f>data_input!F35</f>
        <v>0.06</v>
      </c>
      <c r="K38" s="174">
        <f>K39</f>
        <v>2228.4</v>
      </c>
      <c r="L38" s="198">
        <f>L39</f>
        <v>4097.4</v>
      </c>
      <c r="M38" s="49"/>
      <c r="N38" s="228">
        <f>N39</f>
        <v>371.23021799202377</v>
      </c>
      <c r="O38" s="136"/>
      <c r="P38" s="207"/>
      <c r="Q38" s="216">
        <f>Q39</f>
        <v>1.4397506247687892</v>
      </c>
      <c r="R38" s="190">
        <f>R39</f>
        <v>0.045774356797336706</v>
      </c>
      <c r="S38" s="216">
        <f>S39</f>
        <v>103.06731088946046</v>
      </c>
      <c r="T38" s="216">
        <f>T39</f>
        <v>104.50706151422925</v>
      </c>
      <c r="U38" s="49"/>
      <c r="V38" s="236">
        <f>V39</f>
        <v>9.468487144929263</v>
      </c>
      <c r="W38" s="228">
        <f>W39</f>
        <v>380.69870513695304</v>
      </c>
      <c r="X38" s="136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</row>
    <row r="39" spans="1:23" ht="12.75" hidden="1">
      <c r="A39" s="9"/>
      <c r="B39" s="10"/>
      <c r="C39" s="7" t="s">
        <v>13</v>
      </c>
      <c r="D39" s="38"/>
      <c r="E39" s="38"/>
      <c r="F39" s="38"/>
      <c r="G39" s="38"/>
      <c r="H39" s="179">
        <f>data_input!E36</f>
        <v>1869</v>
      </c>
      <c r="I39" s="171">
        <f>H39</f>
        <v>1869</v>
      </c>
      <c r="J39" s="187">
        <f>data_input!F36</f>
        <v>0.06</v>
      </c>
      <c r="K39" s="171">
        <f>K$31*J39</f>
        <v>2228.4</v>
      </c>
      <c r="L39" s="195">
        <f>K39+I39</f>
        <v>4097.4</v>
      </c>
      <c r="M39" s="47"/>
      <c r="N39" s="225">
        <f>L39*$N$6</f>
        <v>371.23021799202377</v>
      </c>
      <c r="P39" s="204">
        <f>data_input!G36</f>
        <v>1.4397506247687892</v>
      </c>
      <c r="Q39" s="213">
        <f>P39</f>
        <v>1.4397506247687892</v>
      </c>
      <c r="R39" s="220">
        <f>L39/$L$31</f>
        <v>0.045774356797336706</v>
      </c>
      <c r="S39" s="213">
        <f>S$31*R39</f>
        <v>103.06731088946046</v>
      </c>
      <c r="T39" s="213">
        <f>S39+Q39</f>
        <v>104.50706151422925</v>
      </c>
      <c r="U39" s="47"/>
      <c r="V39" s="233">
        <f>T39*$V$6</f>
        <v>9.468487144929263</v>
      </c>
      <c r="W39" s="225">
        <f>N39+V39</f>
        <v>380.69870513695304</v>
      </c>
    </row>
    <row r="40" spans="1:121" s="17" customFormat="1" ht="12.75" hidden="1">
      <c r="A40" s="16"/>
      <c r="B40" s="19" t="s">
        <v>82</v>
      </c>
      <c r="C40" s="29"/>
      <c r="D40" s="37">
        <v>1156</v>
      </c>
      <c r="E40" s="37">
        <v>17694</v>
      </c>
      <c r="F40" s="37">
        <v>1</v>
      </c>
      <c r="G40" s="37"/>
      <c r="H40" s="182"/>
      <c r="I40" s="174">
        <f>I41</f>
        <v>1271</v>
      </c>
      <c r="J40" s="190">
        <f>data_input!F37</f>
        <v>0.06</v>
      </c>
      <c r="K40" s="174">
        <f>K41</f>
        <v>2228.4</v>
      </c>
      <c r="L40" s="198">
        <f>L41</f>
        <v>3499.4</v>
      </c>
      <c r="M40" s="49"/>
      <c r="N40" s="228">
        <f>N41</f>
        <v>317.0505747159877</v>
      </c>
      <c r="O40" s="136"/>
      <c r="P40" s="207"/>
      <c r="Q40" s="216">
        <f>Q41</f>
        <v>0.7976133140364098</v>
      </c>
      <c r="R40" s="190">
        <f>R41</f>
        <v>0.03909376291711819</v>
      </c>
      <c r="S40" s="216">
        <f>S41</f>
        <v>88.02502751173377</v>
      </c>
      <c r="T40" s="216">
        <f>T41</f>
        <v>88.82264082577018</v>
      </c>
      <c r="U40" s="49"/>
      <c r="V40" s="236">
        <f>V41</f>
        <v>8.047456513002855</v>
      </c>
      <c r="W40" s="228">
        <f>W41</f>
        <v>325.0980312289905</v>
      </c>
      <c r="X40" s="136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</row>
    <row r="41" spans="1:23" ht="12.75" hidden="1">
      <c r="A41" s="9"/>
      <c r="B41" s="10"/>
      <c r="C41" s="7" t="s">
        <v>226</v>
      </c>
      <c r="D41" s="38"/>
      <c r="E41" s="38"/>
      <c r="F41" s="38"/>
      <c r="G41" s="38"/>
      <c r="H41" s="179">
        <f>data_input!E38</f>
        <v>1271</v>
      </c>
      <c r="I41" s="171">
        <f>H41</f>
        <v>1271</v>
      </c>
      <c r="J41" s="187">
        <f>data_input!F38</f>
        <v>0.06</v>
      </c>
      <c r="K41" s="171">
        <f>K$31*J41</f>
        <v>2228.4</v>
      </c>
      <c r="L41" s="195">
        <f>K41+I41</f>
        <v>3499.4</v>
      </c>
      <c r="M41" s="47"/>
      <c r="N41" s="225">
        <f>L41*$N$6</f>
        <v>317.0505747159877</v>
      </c>
      <c r="P41" s="204">
        <f>data_input!G38</f>
        <v>0.7976133140364098</v>
      </c>
      <c r="Q41" s="213">
        <f>P41</f>
        <v>0.7976133140364098</v>
      </c>
      <c r="R41" s="220">
        <f>L41/$L$31</f>
        <v>0.03909376291711819</v>
      </c>
      <c r="S41" s="213">
        <f>S$31*R41</f>
        <v>88.02502751173377</v>
      </c>
      <c r="T41" s="213">
        <f>S41+Q41</f>
        <v>88.82264082577018</v>
      </c>
      <c r="U41" s="47"/>
      <c r="V41" s="233">
        <f>T41*$V$6</f>
        <v>8.047456513002855</v>
      </c>
      <c r="W41" s="225">
        <f>N41+V41</f>
        <v>325.0980312289905</v>
      </c>
    </row>
    <row r="42" spans="1:23" ht="12.75" hidden="1">
      <c r="A42" s="9"/>
      <c r="B42" s="10"/>
      <c r="C42" s="7"/>
      <c r="D42" s="38"/>
      <c r="E42" s="38"/>
      <c r="F42" s="38"/>
      <c r="G42" s="38"/>
      <c r="H42" s="179"/>
      <c r="I42" s="171"/>
      <c r="J42" s="187"/>
      <c r="K42" s="171"/>
      <c r="L42" s="195"/>
      <c r="M42" s="47"/>
      <c r="N42" s="225"/>
      <c r="P42" s="204"/>
      <c r="Q42" s="213"/>
      <c r="R42" s="220"/>
      <c r="S42" s="213"/>
      <c r="T42" s="213"/>
      <c r="U42" s="47"/>
      <c r="V42" s="233"/>
      <c r="W42" s="225"/>
    </row>
    <row r="43" spans="1:23" ht="13.5" hidden="1" thickBot="1">
      <c r="A43" s="20" t="s">
        <v>92</v>
      </c>
      <c r="B43" s="21"/>
      <c r="C43" s="22"/>
      <c r="D43" s="35"/>
      <c r="E43" s="35"/>
      <c r="F43" s="35"/>
      <c r="G43" s="35"/>
      <c r="H43" s="180">
        <f>data_input!E41</f>
        <v>3079</v>
      </c>
      <c r="I43" s="172">
        <f>I45+I48</f>
        <v>2056</v>
      </c>
      <c r="J43" s="188">
        <f>data_input!F41</f>
        <v>1</v>
      </c>
      <c r="K43" s="172">
        <f>H43-I43</f>
        <v>1023</v>
      </c>
      <c r="L43" s="196">
        <f>L45+L48</f>
        <v>3079</v>
      </c>
      <c r="M43" s="45">
        <f>H43-L43</f>
        <v>0</v>
      </c>
      <c r="N43" s="226">
        <f>N45+N48</f>
        <v>278.9617418844734</v>
      </c>
      <c r="P43" s="205">
        <f>data_input!G41</f>
        <v>1727.52</v>
      </c>
      <c r="Q43" s="214">
        <f>Q45+Q48</f>
        <v>559.8011612067712</v>
      </c>
      <c r="R43" s="188">
        <f>R45+R48</f>
        <v>1</v>
      </c>
      <c r="S43" s="214">
        <f>P43-Q43</f>
        <v>1167.7188387932288</v>
      </c>
      <c r="T43" s="214">
        <f>T45+T48</f>
        <v>1727.52</v>
      </c>
      <c r="U43" s="45">
        <f>P43-T43</f>
        <v>0</v>
      </c>
      <c r="V43" s="234">
        <f>V45+V48</f>
        <v>156.51574808063185</v>
      </c>
      <c r="W43" s="226">
        <f>W45+W48</f>
        <v>435.47748996510524</v>
      </c>
    </row>
    <row r="44" spans="1:23" ht="12.75" hidden="1">
      <c r="A44" s="16"/>
      <c r="B44" s="28"/>
      <c r="C44" s="23"/>
      <c r="D44" s="36"/>
      <c r="E44" s="36"/>
      <c r="F44" s="36"/>
      <c r="G44" s="36"/>
      <c r="H44" s="181"/>
      <c r="I44" s="173"/>
      <c r="J44" s="189"/>
      <c r="K44" s="173"/>
      <c r="L44" s="197"/>
      <c r="M44" s="47"/>
      <c r="N44" s="227"/>
      <c r="P44" s="206"/>
      <c r="Q44" s="215"/>
      <c r="R44" s="189"/>
      <c r="S44" s="215"/>
      <c r="T44" s="215"/>
      <c r="U44" s="47"/>
      <c r="V44" s="235"/>
      <c r="W44" s="227"/>
    </row>
    <row r="45" spans="1:23" ht="12.75" hidden="1">
      <c r="A45" s="11"/>
      <c r="B45" s="19" t="s">
        <v>93</v>
      </c>
      <c r="C45" s="29"/>
      <c r="D45" s="37">
        <v>1214</v>
      </c>
      <c r="E45" s="37">
        <v>86750</v>
      </c>
      <c r="F45" s="37">
        <v>4</v>
      </c>
      <c r="G45" s="37"/>
      <c r="H45" s="182"/>
      <c r="I45" s="174">
        <f>SUM(I46:I47)</f>
        <v>1236</v>
      </c>
      <c r="J45" s="190">
        <f>data_input!F43</f>
        <v>0.5</v>
      </c>
      <c r="K45" s="174">
        <f>K$43*J45</f>
        <v>511.5</v>
      </c>
      <c r="L45" s="198">
        <f>I45+K45</f>
        <v>1747.5</v>
      </c>
      <c r="M45" s="47"/>
      <c r="N45" s="228">
        <f>L45*$N$6</f>
        <v>158.32596425564054</v>
      </c>
      <c r="P45" s="207"/>
      <c r="Q45" s="216">
        <f>SUM(Q46:Q47)</f>
        <v>559</v>
      </c>
      <c r="R45" s="190">
        <f>L45/$L$43</f>
        <v>0.5675544007794738</v>
      </c>
      <c r="S45" s="216">
        <f>S$43*R45</f>
        <v>662.7439658301939</v>
      </c>
      <c r="T45" s="216">
        <f>S45+Q45</f>
        <v>1221.743965830194</v>
      </c>
      <c r="U45" s="47"/>
      <c r="V45" s="236">
        <f>T45*$V$6</f>
        <v>110.6917261594139</v>
      </c>
      <c r="W45" s="228">
        <f>N45+V45</f>
        <v>269.01769041505446</v>
      </c>
    </row>
    <row r="46" spans="1:23" ht="12.75" hidden="1">
      <c r="A46" s="9"/>
      <c r="B46" s="10"/>
      <c r="C46" s="7" t="s">
        <v>237</v>
      </c>
      <c r="D46" s="38"/>
      <c r="E46" s="38"/>
      <c r="F46" s="38"/>
      <c r="G46" s="38"/>
      <c r="H46" s="179">
        <f>data_input!E44</f>
        <v>0</v>
      </c>
      <c r="I46" s="171">
        <f>H46</f>
        <v>0</v>
      </c>
      <c r="J46" s="187">
        <f>data_input!F44</f>
        <v>0</v>
      </c>
      <c r="K46" s="171"/>
      <c r="L46" s="195"/>
      <c r="M46" s="50"/>
      <c r="N46" s="225"/>
      <c r="P46" s="204">
        <f>data_input!G44</f>
        <v>0</v>
      </c>
      <c r="Q46" s="213">
        <f>P46</f>
        <v>0</v>
      </c>
      <c r="R46" s="220"/>
      <c r="S46" s="213"/>
      <c r="T46" s="213"/>
      <c r="U46" s="50"/>
      <c r="V46" s="233"/>
      <c r="W46" s="225"/>
    </row>
    <row r="47" spans="1:23" ht="12.75" hidden="1">
      <c r="A47" s="9"/>
      <c r="B47" s="10"/>
      <c r="C47" s="7" t="s">
        <v>238</v>
      </c>
      <c r="D47" s="38"/>
      <c r="E47" s="38"/>
      <c r="F47" s="38"/>
      <c r="G47" s="38"/>
      <c r="H47" s="179">
        <f>data_input!E45</f>
        <v>1236</v>
      </c>
      <c r="I47" s="171">
        <f>H47</f>
        <v>1236</v>
      </c>
      <c r="J47" s="187">
        <f>data_input!F45</f>
        <v>0</v>
      </c>
      <c r="K47" s="171"/>
      <c r="L47" s="195"/>
      <c r="M47" s="50"/>
      <c r="N47" s="225"/>
      <c r="P47" s="204">
        <f>data_input!G45</f>
        <v>559</v>
      </c>
      <c r="Q47" s="213">
        <f>P47</f>
        <v>559</v>
      </c>
      <c r="R47" s="220"/>
      <c r="S47" s="213"/>
      <c r="T47" s="213"/>
      <c r="U47" s="50"/>
      <c r="V47" s="233"/>
      <c r="W47" s="225"/>
    </row>
    <row r="48" spans="1:23" ht="12.75" hidden="1">
      <c r="A48" s="16"/>
      <c r="B48" s="19" t="s">
        <v>94</v>
      </c>
      <c r="C48" s="29"/>
      <c r="D48" s="37">
        <v>1237</v>
      </c>
      <c r="E48" s="37">
        <v>23353</v>
      </c>
      <c r="F48" s="37">
        <v>1</v>
      </c>
      <c r="G48" s="37"/>
      <c r="H48" s="182"/>
      <c r="I48" s="174">
        <f>I49</f>
        <v>820</v>
      </c>
      <c r="J48" s="190">
        <f>data_input!F46</f>
        <v>0.5</v>
      </c>
      <c r="K48" s="174">
        <f>K49</f>
        <v>511.5</v>
      </c>
      <c r="L48" s="198">
        <f>L49</f>
        <v>1331.5</v>
      </c>
      <c r="M48" s="47"/>
      <c r="N48" s="228">
        <f>N49</f>
        <v>120.63577762883284</v>
      </c>
      <c r="P48" s="207"/>
      <c r="Q48" s="216">
        <f>Q49</f>
        <v>0.8011612067712564</v>
      </c>
      <c r="R48" s="190">
        <f>R49</f>
        <v>0.43244559922052617</v>
      </c>
      <c r="S48" s="216">
        <f>S49</f>
        <v>504.9748729630348</v>
      </c>
      <c r="T48" s="216">
        <f>T49</f>
        <v>505.77603416980605</v>
      </c>
      <c r="U48" s="47"/>
      <c r="V48" s="236">
        <f>V49</f>
        <v>45.824021921217934</v>
      </c>
      <c r="W48" s="228">
        <f>W49</f>
        <v>166.45979955005077</v>
      </c>
    </row>
    <row r="49" spans="1:23" ht="12.75" hidden="1">
      <c r="A49" s="9"/>
      <c r="B49" s="10"/>
      <c r="C49" s="7" t="s">
        <v>64</v>
      </c>
      <c r="D49" s="38"/>
      <c r="E49" s="38"/>
      <c r="F49" s="38"/>
      <c r="G49" s="38"/>
      <c r="H49" s="179">
        <f>data_input!E47</f>
        <v>820</v>
      </c>
      <c r="I49" s="171">
        <f>H49</f>
        <v>820</v>
      </c>
      <c r="J49" s="187">
        <f>data_input!F47</f>
        <v>0.5</v>
      </c>
      <c r="K49" s="171">
        <f>K$43*J49</f>
        <v>511.5</v>
      </c>
      <c r="L49" s="195">
        <f>K49+I49</f>
        <v>1331.5</v>
      </c>
      <c r="M49" s="47"/>
      <c r="N49" s="225">
        <f>L49*$N$6</f>
        <v>120.63577762883284</v>
      </c>
      <c r="P49" s="204">
        <f>data_input!G47</f>
        <v>0.8011612067712564</v>
      </c>
      <c r="Q49" s="213">
        <f>P49</f>
        <v>0.8011612067712564</v>
      </c>
      <c r="R49" s="220">
        <f>L49/$L$43</f>
        <v>0.43244559922052617</v>
      </c>
      <c r="S49" s="213">
        <f>S$43*R49</f>
        <v>504.9748729630348</v>
      </c>
      <c r="T49" s="213">
        <f>S49+Q49</f>
        <v>505.77603416980605</v>
      </c>
      <c r="U49" s="47"/>
      <c r="V49" s="233">
        <f>T49*$V$6</f>
        <v>45.824021921217934</v>
      </c>
      <c r="W49" s="225">
        <f>N49+V49</f>
        <v>166.45979955005077</v>
      </c>
    </row>
    <row r="50" spans="1:23" ht="12.75" hidden="1">
      <c r="A50" s="9"/>
      <c r="B50" s="5"/>
      <c r="C50" s="9"/>
      <c r="D50" s="33"/>
      <c r="E50" s="33"/>
      <c r="F50" s="33"/>
      <c r="G50" s="33"/>
      <c r="H50" s="179"/>
      <c r="I50" s="171"/>
      <c r="J50" s="187"/>
      <c r="K50" s="171"/>
      <c r="L50" s="195"/>
      <c r="M50" s="47"/>
      <c r="N50" s="225"/>
      <c r="P50" s="204"/>
      <c r="Q50" s="213"/>
      <c r="R50" s="187"/>
      <c r="S50" s="213"/>
      <c r="T50" s="213"/>
      <c r="U50" s="47"/>
      <c r="V50" s="233"/>
      <c r="W50" s="225"/>
    </row>
    <row r="51" spans="1:23" ht="12.75">
      <c r="A51" s="9"/>
      <c r="B51" s="10"/>
      <c r="C51" s="7"/>
      <c r="D51" s="38"/>
      <c r="E51" s="38"/>
      <c r="F51" s="38"/>
      <c r="G51" s="38"/>
      <c r="H51" s="179"/>
      <c r="I51" s="171"/>
      <c r="J51" s="187"/>
      <c r="K51" s="171"/>
      <c r="L51" s="195"/>
      <c r="M51" s="47"/>
      <c r="N51" s="225"/>
      <c r="P51" s="204"/>
      <c r="Q51" s="213"/>
      <c r="R51" s="220"/>
      <c r="S51" s="213"/>
      <c r="T51" s="213"/>
      <c r="U51" s="47"/>
      <c r="V51" s="233"/>
      <c r="W51" s="225"/>
    </row>
    <row r="52" spans="1:121" s="8" customFormat="1" ht="21.75" customHeight="1" thickBot="1">
      <c r="A52" s="20" t="s">
        <v>333</v>
      </c>
      <c r="B52" s="21"/>
      <c r="C52" s="22"/>
      <c r="D52" s="35"/>
      <c r="E52" s="35"/>
      <c r="F52" s="35"/>
      <c r="G52" s="35"/>
      <c r="H52" s="180">
        <f>data_input!E57</f>
        <v>63395</v>
      </c>
      <c r="I52" s="172">
        <f>I54</f>
        <v>28190</v>
      </c>
      <c r="J52" s="188">
        <f>data_input!F57</f>
        <v>1</v>
      </c>
      <c r="K52" s="172">
        <f>H52-I52</f>
        <v>35205</v>
      </c>
      <c r="L52" s="196">
        <f>L54</f>
        <v>63395</v>
      </c>
      <c r="M52" s="45">
        <f>H52-L52</f>
        <v>0</v>
      </c>
      <c r="N52" s="226">
        <f>N54</f>
        <v>5743.676397130948</v>
      </c>
      <c r="O52" s="86"/>
      <c r="P52" s="205">
        <f>data_input!G57</f>
        <v>3461.03</v>
      </c>
      <c r="Q52" s="214">
        <f>Q54</f>
        <v>16.34911327624072</v>
      </c>
      <c r="R52" s="188">
        <f>R54</f>
        <v>1</v>
      </c>
      <c r="S52" s="214">
        <f>P52-Q52</f>
        <v>3444.6808867237596</v>
      </c>
      <c r="T52" s="214">
        <f>T54</f>
        <v>3461.03</v>
      </c>
      <c r="U52" s="45">
        <f>P52-T52</f>
        <v>0</v>
      </c>
      <c r="V52" s="234">
        <f>V54</f>
        <v>313.5741986081257</v>
      </c>
      <c r="W52" s="226">
        <f>W54</f>
        <v>6057.250595739074</v>
      </c>
      <c r="X52" s="86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</row>
    <row r="53" spans="1:121" s="8" customFormat="1" ht="21.75" customHeight="1">
      <c r="A53" s="16"/>
      <c r="B53" s="28"/>
      <c r="C53" s="23"/>
      <c r="D53" s="36"/>
      <c r="E53" s="36"/>
      <c r="F53" s="36"/>
      <c r="G53" s="36"/>
      <c r="H53" s="181"/>
      <c r="I53" s="173"/>
      <c r="J53" s="189"/>
      <c r="K53" s="173"/>
      <c r="L53" s="197"/>
      <c r="M53" s="47"/>
      <c r="N53" s="227"/>
      <c r="O53" s="86"/>
      <c r="P53" s="206"/>
      <c r="Q53" s="215"/>
      <c r="R53" s="189"/>
      <c r="S53" s="215"/>
      <c r="T53" s="215"/>
      <c r="U53" s="47"/>
      <c r="V53" s="235"/>
      <c r="W53" s="227"/>
      <c r="X53" s="86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</row>
    <row r="54" spans="1:121" s="8" customFormat="1" ht="21.75" customHeight="1">
      <c r="A54" s="7"/>
      <c r="B54" s="19" t="s">
        <v>334</v>
      </c>
      <c r="C54" s="29"/>
      <c r="D54" s="37">
        <v>1030</v>
      </c>
      <c r="E54" s="37" t="s">
        <v>254</v>
      </c>
      <c r="F54" s="37">
        <v>2</v>
      </c>
      <c r="G54" s="37"/>
      <c r="H54" s="182"/>
      <c r="I54" s="174">
        <f>I55</f>
        <v>28190</v>
      </c>
      <c r="J54" s="190">
        <f>data_input!F59</f>
        <v>1</v>
      </c>
      <c r="K54" s="174">
        <f>K55</f>
        <v>35205</v>
      </c>
      <c r="L54" s="198">
        <f>L55</f>
        <v>63395</v>
      </c>
      <c r="M54" s="47"/>
      <c r="N54" s="228">
        <f>N55</f>
        <v>5743.676397130948</v>
      </c>
      <c r="O54" s="86"/>
      <c r="P54" s="207"/>
      <c r="Q54" s="216">
        <f>Q55</f>
        <v>16.34911327624072</v>
      </c>
      <c r="R54" s="190">
        <f>R55</f>
        <v>1</v>
      </c>
      <c r="S54" s="216">
        <f>S55</f>
        <v>3444.6808867237596</v>
      </c>
      <c r="T54" s="216">
        <f>T55</f>
        <v>3461.03</v>
      </c>
      <c r="U54" s="47"/>
      <c r="V54" s="236">
        <f>V55</f>
        <v>313.5741986081257</v>
      </c>
      <c r="W54" s="228">
        <f>W55</f>
        <v>6057.250595739074</v>
      </c>
      <c r="X54" s="86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</row>
    <row r="55" spans="1:121" s="8" customFormat="1" ht="21.75" customHeight="1">
      <c r="A55" s="9"/>
      <c r="B55" s="10"/>
      <c r="C55" s="7" t="s">
        <v>351</v>
      </c>
      <c r="D55" s="38"/>
      <c r="E55" s="38"/>
      <c r="F55" s="38"/>
      <c r="G55" s="38"/>
      <c r="H55" s="179">
        <f>data_input!E60</f>
        <v>28190</v>
      </c>
      <c r="I55" s="171">
        <f>H55</f>
        <v>28190</v>
      </c>
      <c r="J55" s="187">
        <f>data_input!F60</f>
        <v>1</v>
      </c>
      <c r="K55" s="171">
        <f>K52*J55</f>
        <v>35205</v>
      </c>
      <c r="L55" s="195">
        <f>K55+I55</f>
        <v>63395</v>
      </c>
      <c r="M55" s="47"/>
      <c r="N55" s="225">
        <f>L55*$N$6</f>
        <v>5743.676397130948</v>
      </c>
      <c r="O55" s="86"/>
      <c r="P55" s="204">
        <f>data_input!G60</f>
        <v>16.34911327624072</v>
      </c>
      <c r="Q55" s="213">
        <f>P55</f>
        <v>16.34911327624072</v>
      </c>
      <c r="R55" s="220">
        <f>L55/L52</f>
        <v>1</v>
      </c>
      <c r="S55" s="213">
        <f>S52*R55</f>
        <v>3444.6808867237596</v>
      </c>
      <c r="T55" s="213">
        <f>S55+Q55</f>
        <v>3461.03</v>
      </c>
      <c r="U55" s="47"/>
      <c r="V55" s="233">
        <f>T55*$V$6</f>
        <v>313.5741986081257</v>
      </c>
      <c r="W55" s="225">
        <f>N55+V55</f>
        <v>6057.250595739074</v>
      </c>
      <c r="X55" s="86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</row>
    <row r="56" spans="1:121" s="8" customFormat="1" ht="21.75" customHeight="1">
      <c r="A56" s="9"/>
      <c r="B56" s="10"/>
      <c r="C56" s="7"/>
      <c r="D56" s="38"/>
      <c r="E56" s="38"/>
      <c r="F56" s="38"/>
      <c r="G56" s="38"/>
      <c r="H56" s="179"/>
      <c r="I56" s="171"/>
      <c r="J56" s="187"/>
      <c r="K56" s="171"/>
      <c r="L56" s="195"/>
      <c r="M56" s="47"/>
      <c r="N56" s="225"/>
      <c r="O56" s="86"/>
      <c r="P56" s="204"/>
      <c r="Q56" s="213"/>
      <c r="R56" s="220"/>
      <c r="S56" s="213"/>
      <c r="T56" s="213"/>
      <c r="U56" s="47"/>
      <c r="V56" s="233"/>
      <c r="W56" s="225"/>
      <c r="X56" s="86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</row>
    <row r="57" spans="1:121" s="8" customFormat="1" ht="21.75" customHeight="1">
      <c r="A57" s="9"/>
      <c r="B57" s="5"/>
      <c r="C57" s="9"/>
      <c r="D57" s="33"/>
      <c r="E57" s="33"/>
      <c r="F57" s="33"/>
      <c r="G57" s="33"/>
      <c r="H57" s="179"/>
      <c r="I57" s="171"/>
      <c r="J57" s="187"/>
      <c r="K57" s="171"/>
      <c r="L57" s="195"/>
      <c r="M57" s="47"/>
      <c r="N57" s="225"/>
      <c r="O57" s="86"/>
      <c r="P57" s="204"/>
      <c r="Q57" s="213"/>
      <c r="R57" s="187"/>
      <c r="S57" s="213"/>
      <c r="T57" s="213"/>
      <c r="U57" s="47"/>
      <c r="V57" s="233"/>
      <c r="W57" s="225"/>
      <c r="X57" s="86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</row>
    <row r="58" spans="1:121" s="8" customFormat="1" ht="21.75" customHeight="1" thickBot="1">
      <c r="A58" s="20" t="s">
        <v>335</v>
      </c>
      <c r="B58" s="21"/>
      <c r="C58" s="22"/>
      <c r="D58" s="35"/>
      <c r="E58" s="35"/>
      <c r="F58" s="35"/>
      <c r="G58" s="35"/>
      <c r="H58" s="180">
        <f>data_input!E62</f>
        <v>7691</v>
      </c>
      <c r="I58" s="172">
        <f>I60+I62+I64+I66</f>
        <v>2045</v>
      </c>
      <c r="J58" s="188">
        <f>data_input!F62</f>
        <v>1</v>
      </c>
      <c r="K58" s="172">
        <f>H58-I58</f>
        <v>5646</v>
      </c>
      <c r="L58" s="196">
        <f>L60+L62+L64+L66</f>
        <v>7690.999999999999</v>
      </c>
      <c r="M58" s="45">
        <f>H58-L58</f>
        <v>0</v>
      </c>
      <c r="N58" s="226">
        <f>N60+N62+N64+N66</f>
        <v>696.8154455451395</v>
      </c>
      <c r="O58" s="86"/>
      <c r="P58" s="205">
        <f>data_input!G62</f>
        <v>3586.628</v>
      </c>
      <c r="Q58" s="214">
        <f>Q60+Q62+Q64+Q66</f>
        <v>3.700630115540016</v>
      </c>
      <c r="R58" s="188">
        <f>R60+R62+R64+R66</f>
        <v>1</v>
      </c>
      <c r="S58" s="214">
        <f>P58-Q58</f>
        <v>3582.92736988446</v>
      </c>
      <c r="T58" s="214">
        <f>T60+T62+T64+T66</f>
        <v>3586.6279999999997</v>
      </c>
      <c r="U58" s="45">
        <f>P58-T58</f>
        <v>0</v>
      </c>
      <c r="V58" s="234">
        <f>V60+V62+V64+V66</f>
        <v>324.9535545214761</v>
      </c>
      <c r="W58" s="226">
        <f>W60+W62+W64+W66</f>
        <v>1021.7690000666156</v>
      </c>
      <c r="X58" s="86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</row>
    <row r="59" spans="1:121" s="8" customFormat="1" ht="21.75" customHeight="1">
      <c r="A59" s="16"/>
      <c r="B59" s="28"/>
      <c r="C59" s="23"/>
      <c r="D59" s="36"/>
      <c r="E59" s="36"/>
      <c r="F59" s="36"/>
      <c r="G59" s="36"/>
      <c r="H59" s="181"/>
      <c r="I59" s="173"/>
      <c r="J59" s="189"/>
      <c r="K59" s="173"/>
      <c r="L59" s="197"/>
      <c r="M59" s="47"/>
      <c r="N59" s="227"/>
      <c r="O59" s="86"/>
      <c r="P59" s="206"/>
      <c r="Q59" s="215"/>
      <c r="R59" s="189"/>
      <c r="S59" s="215"/>
      <c r="T59" s="215"/>
      <c r="U59" s="47"/>
      <c r="V59" s="235"/>
      <c r="W59" s="227"/>
      <c r="X59" s="86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</row>
    <row r="60" spans="1:121" s="8" customFormat="1" ht="21.75" customHeight="1">
      <c r="A60" s="11"/>
      <c r="B60" s="19" t="s">
        <v>336</v>
      </c>
      <c r="C60" s="29"/>
      <c r="D60" s="37">
        <v>1135</v>
      </c>
      <c r="E60" s="37" t="s">
        <v>255</v>
      </c>
      <c r="F60" s="37">
        <v>1</v>
      </c>
      <c r="G60" s="37"/>
      <c r="H60" s="182"/>
      <c r="I60" s="174">
        <f>I61</f>
        <v>838</v>
      </c>
      <c r="J60" s="190">
        <f>data_input!F64</f>
        <v>0.06</v>
      </c>
      <c r="K60" s="174">
        <f>K61</f>
        <v>338.76</v>
      </c>
      <c r="L60" s="198">
        <f>L61</f>
        <v>1176.76</v>
      </c>
      <c r="M60" s="47"/>
      <c r="N60" s="228">
        <f>N61</f>
        <v>106.6161154205823</v>
      </c>
      <c r="O60" s="86"/>
      <c r="P60" s="207"/>
      <c r="Q60" s="216">
        <f>Q61</f>
        <v>0.7749448702062243</v>
      </c>
      <c r="R60" s="190">
        <f>R61</f>
        <v>0.15300481081783904</v>
      </c>
      <c r="S60" s="216">
        <f>S61</f>
        <v>548.2051244032294</v>
      </c>
      <c r="T60" s="216">
        <f>T61</f>
        <v>548.9800692734357</v>
      </c>
      <c r="U60" s="47"/>
      <c r="V60" s="236">
        <f>V61</f>
        <v>49.73836842623465</v>
      </c>
      <c r="W60" s="228">
        <f>W61</f>
        <v>156.35448384681695</v>
      </c>
      <c r="X60" s="86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</row>
    <row r="61" spans="1:121" s="8" customFormat="1" ht="21.75" customHeight="1">
      <c r="A61" s="9"/>
      <c r="B61" s="10"/>
      <c r="C61" s="7" t="s">
        <v>347</v>
      </c>
      <c r="D61" s="38"/>
      <c r="E61" s="38"/>
      <c r="F61" s="38"/>
      <c r="G61" s="38"/>
      <c r="H61" s="179">
        <f>data_input!E65</f>
        <v>838</v>
      </c>
      <c r="I61" s="171">
        <f>H61</f>
        <v>838</v>
      </c>
      <c r="J61" s="187">
        <f>data_input!F65</f>
        <v>0.06</v>
      </c>
      <c r="K61" s="171">
        <f>K$58*J61</f>
        <v>338.76</v>
      </c>
      <c r="L61" s="195">
        <f>K61+I61</f>
        <v>1176.76</v>
      </c>
      <c r="M61" s="47"/>
      <c r="N61" s="225">
        <f>L61*$N$6</f>
        <v>106.6161154205823</v>
      </c>
      <c r="O61" s="86"/>
      <c r="P61" s="204">
        <f>data_input!G65</f>
        <v>0.7749448702062243</v>
      </c>
      <c r="Q61" s="213">
        <f>P61</f>
        <v>0.7749448702062243</v>
      </c>
      <c r="R61" s="220">
        <f>L61/$L$58</f>
        <v>0.15300481081783904</v>
      </c>
      <c r="S61" s="213">
        <f>S$58*R61</f>
        <v>548.2051244032294</v>
      </c>
      <c r="T61" s="213">
        <f>S61+Q61</f>
        <v>548.9800692734357</v>
      </c>
      <c r="U61" s="47"/>
      <c r="V61" s="233">
        <f>T61*$V$6</f>
        <v>49.73836842623465</v>
      </c>
      <c r="W61" s="225">
        <f>N61+V61</f>
        <v>156.35448384681695</v>
      </c>
      <c r="X61" s="86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</row>
    <row r="62" spans="1:121" s="8" customFormat="1" ht="21.75" customHeight="1">
      <c r="A62" s="16"/>
      <c r="B62" s="19" t="s">
        <v>337</v>
      </c>
      <c r="C62" s="29"/>
      <c r="D62" s="37">
        <v>1148</v>
      </c>
      <c r="E62" s="37" t="s">
        <v>256</v>
      </c>
      <c r="F62" s="37">
        <v>1</v>
      </c>
      <c r="G62" s="37"/>
      <c r="H62" s="182"/>
      <c r="I62" s="174">
        <f>I63</f>
        <v>642</v>
      </c>
      <c r="J62" s="190">
        <f>data_input!F66</f>
        <v>0.06</v>
      </c>
      <c r="K62" s="174">
        <f>K63</f>
        <v>338.76</v>
      </c>
      <c r="L62" s="198">
        <f>L63</f>
        <v>980.76</v>
      </c>
      <c r="M62" s="47"/>
      <c r="N62" s="228">
        <f>N63</f>
        <v>88.85823902910559</v>
      </c>
      <c r="O62" s="86"/>
      <c r="P62" s="207"/>
      <c r="Q62" s="216">
        <f>Q63</f>
        <v>1.0173394192370129</v>
      </c>
      <c r="R62" s="190">
        <f>R63</f>
        <v>0.12752047848134185</v>
      </c>
      <c r="S62" s="216">
        <f>S63</f>
        <v>456.896612571562</v>
      </c>
      <c r="T62" s="216">
        <f>T63</f>
        <v>457.91395199079903</v>
      </c>
      <c r="U62" s="47"/>
      <c r="V62" s="236">
        <f>V63</f>
        <v>41.4876497825776</v>
      </c>
      <c r="W62" s="228">
        <f>W63</f>
        <v>130.34588881168318</v>
      </c>
      <c r="X62" s="86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</row>
    <row r="63" spans="1:121" s="8" customFormat="1" ht="21.75" customHeight="1">
      <c r="A63" s="9"/>
      <c r="B63" s="10"/>
      <c r="C63" s="7" t="s">
        <v>348</v>
      </c>
      <c r="D63" s="38"/>
      <c r="E63" s="38"/>
      <c r="F63" s="38"/>
      <c r="G63" s="38"/>
      <c r="H63" s="179">
        <f>data_input!E67</f>
        <v>642</v>
      </c>
      <c r="I63" s="171">
        <f>H63</f>
        <v>642</v>
      </c>
      <c r="J63" s="187">
        <f>data_input!F67</f>
        <v>0.06</v>
      </c>
      <c r="K63" s="171">
        <f>K$58*J63</f>
        <v>338.76</v>
      </c>
      <c r="L63" s="195">
        <f>K63+I63</f>
        <v>980.76</v>
      </c>
      <c r="M63" s="47"/>
      <c r="N63" s="225">
        <f>L63*$N$6</f>
        <v>88.85823902910559</v>
      </c>
      <c r="O63" s="86"/>
      <c r="P63" s="204">
        <f>data_input!G67</f>
        <v>1.0173394192370129</v>
      </c>
      <c r="Q63" s="213">
        <f>P63</f>
        <v>1.0173394192370129</v>
      </c>
      <c r="R63" s="220">
        <f>L63/$L$58</f>
        <v>0.12752047848134185</v>
      </c>
      <c r="S63" s="213">
        <f>S$58*R63</f>
        <v>456.896612571562</v>
      </c>
      <c r="T63" s="213">
        <f>S63+Q63</f>
        <v>457.91395199079903</v>
      </c>
      <c r="U63" s="47"/>
      <c r="V63" s="233">
        <f>T63*$V$6</f>
        <v>41.4876497825776</v>
      </c>
      <c r="W63" s="225">
        <f>N63+V63</f>
        <v>130.34588881168318</v>
      </c>
      <c r="X63" s="86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</row>
    <row r="64" spans="1:121" s="8" customFormat="1" ht="21.75" customHeight="1">
      <c r="A64" s="16"/>
      <c r="B64" s="19" t="s">
        <v>338</v>
      </c>
      <c r="C64" s="29"/>
      <c r="D64" s="37">
        <v>1152</v>
      </c>
      <c r="E64" s="37">
        <v>19927</v>
      </c>
      <c r="F64" s="37">
        <v>1</v>
      </c>
      <c r="G64" s="37"/>
      <c r="H64" s="182"/>
      <c r="I64" s="174">
        <f>I65</f>
        <v>375</v>
      </c>
      <c r="J64" s="190">
        <f>data_input!F68</f>
        <v>0.06</v>
      </c>
      <c r="K64" s="174">
        <f>K65</f>
        <v>338.76</v>
      </c>
      <c r="L64" s="198">
        <f>L65</f>
        <v>713.76</v>
      </c>
      <c r="M64" s="47"/>
      <c r="N64" s="228">
        <f>N65</f>
        <v>64.6676625162266</v>
      </c>
      <c r="O64" s="86"/>
      <c r="P64" s="207"/>
      <c r="Q64" s="216">
        <f>Q65</f>
        <v>0.9558480172632259</v>
      </c>
      <c r="R64" s="190">
        <f>R65</f>
        <v>0.09280457677805228</v>
      </c>
      <c r="S64" s="216">
        <f>S65</f>
        <v>332.5120581886273</v>
      </c>
      <c r="T64" s="216">
        <f>T65</f>
        <v>333.46790620589053</v>
      </c>
      <c r="U64" s="47"/>
      <c r="V64" s="236">
        <f>V65</f>
        <v>30.21266254555486</v>
      </c>
      <c r="W64" s="228">
        <f>W65</f>
        <v>94.88032506178146</v>
      </c>
      <c r="X64" s="86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</row>
    <row r="65" spans="1:121" s="8" customFormat="1" ht="21.75" customHeight="1">
      <c r="A65" s="24"/>
      <c r="B65" s="25"/>
      <c r="C65" s="7" t="s">
        <v>349</v>
      </c>
      <c r="D65" s="38"/>
      <c r="E65" s="38"/>
      <c r="F65" s="38"/>
      <c r="G65" s="38"/>
      <c r="H65" s="179">
        <f>data_input!E69</f>
        <v>375</v>
      </c>
      <c r="I65" s="171">
        <f>H65</f>
        <v>375</v>
      </c>
      <c r="J65" s="187">
        <f>data_input!F69</f>
        <v>0.06</v>
      </c>
      <c r="K65" s="171">
        <f>K$58*J65</f>
        <v>338.76</v>
      </c>
      <c r="L65" s="195">
        <f>K65+I65</f>
        <v>713.76</v>
      </c>
      <c r="M65" s="47"/>
      <c r="N65" s="225">
        <f>L65*$N$6</f>
        <v>64.6676625162266</v>
      </c>
      <c r="O65" s="86"/>
      <c r="P65" s="204">
        <f>data_input!G69</f>
        <v>0.9558480172632259</v>
      </c>
      <c r="Q65" s="213">
        <f>P65</f>
        <v>0.9558480172632259</v>
      </c>
      <c r="R65" s="220">
        <f>L65/$L$58</f>
        <v>0.09280457677805228</v>
      </c>
      <c r="S65" s="213">
        <f>S$58*R65</f>
        <v>332.5120581886273</v>
      </c>
      <c r="T65" s="213">
        <f>S65+Q65</f>
        <v>333.46790620589053</v>
      </c>
      <c r="U65" s="47"/>
      <c r="V65" s="233">
        <f>T65*$V$6</f>
        <v>30.21266254555486</v>
      </c>
      <c r="W65" s="225">
        <f>N65+V65</f>
        <v>94.88032506178146</v>
      </c>
      <c r="X65" s="86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</row>
    <row r="66" spans="1:121" s="8" customFormat="1" ht="21.75" customHeight="1">
      <c r="A66" s="16"/>
      <c r="B66" s="19" t="s">
        <v>339</v>
      </c>
      <c r="C66" s="29"/>
      <c r="D66" s="37">
        <v>1153</v>
      </c>
      <c r="E66" s="37">
        <v>23544</v>
      </c>
      <c r="F66" s="37">
        <v>1</v>
      </c>
      <c r="G66" s="37"/>
      <c r="H66" s="182"/>
      <c r="I66" s="174">
        <f>I67</f>
        <v>190</v>
      </c>
      <c r="J66" s="190">
        <f>data_input!F70</f>
        <v>0.82</v>
      </c>
      <c r="K66" s="174">
        <f>K67</f>
        <v>4629.719999999999</v>
      </c>
      <c r="L66" s="198">
        <f>L67</f>
        <v>4819.719999999999</v>
      </c>
      <c r="M66" s="47"/>
      <c r="N66" s="228">
        <f>N67</f>
        <v>436.673428579225</v>
      </c>
      <c r="O66" s="86"/>
      <c r="P66" s="207"/>
      <c r="Q66" s="216">
        <f>Q67</f>
        <v>0.9524978088335531</v>
      </c>
      <c r="R66" s="190">
        <f>R67</f>
        <v>0.6266701339227668</v>
      </c>
      <c r="S66" s="216">
        <f>S67</f>
        <v>2245.3135747210413</v>
      </c>
      <c r="T66" s="216">
        <f>T67</f>
        <v>2246.2660725298747</v>
      </c>
      <c r="U66" s="47"/>
      <c r="V66" s="236">
        <f>V67</f>
        <v>203.514873767109</v>
      </c>
      <c r="W66" s="228">
        <f>W67</f>
        <v>640.188302346334</v>
      </c>
      <c r="X66" s="86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</row>
    <row r="67" spans="1:121" s="8" customFormat="1" ht="21.75" customHeight="1">
      <c r="A67" s="9"/>
      <c r="B67" s="10"/>
      <c r="C67" s="7" t="s">
        <v>350</v>
      </c>
      <c r="D67" s="38"/>
      <c r="E67" s="38"/>
      <c r="F67" s="38"/>
      <c r="G67" s="38"/>
      <c r="H67" s="179">
        <f>data_input!E71</f>
        <v>190</v>
      </c>
      <c r="I67" s="171">
        <f>H67</f>
        <v>190</v>
      </c>
      <c r="J67" s="187">
        <f>data_input!F71</f>
        <v>0.82</v>
      </c>
      <c r="K67" s="171">
        <f>K$58*J67</f>
        <v>4629.719999999999</v>
      </c>
      <c r="L67" s="195">
        <f>K67+I67</f>
        <v>4819.719999999999</v>
      </c>
      <c r="M67" s="47"/>
      <c r="N67" s="225">
        <f>L67*$N$6</f>
        <v>436.673428579225</v>
      </c>
      <c r="O67" s="86"/>
      <c r="P67" s="204">
        <f>data_input!G71</f>
        <v>0.9524978088335531</v>
      </c>
      <c r="Q67" s="213">
        <f>P67</f>
        <v>0.9524978088335531</v>
      </c>
      <c r="R67" s="220">
        <f>L67/$L$58</f>
        <v>0.6266701339227668</v>
      </c>
      <c r="S67" s="213">
        <f>S$58*R67</f>
        <v>2245.3135747210413</v>
      </c>
      <c r="T67" s="213">
        <f>S67+Q67</f>
        <v>2246.2660725298747</v>
      </c>
      <c r="U67" s="47"/>
      <c r="V67" s="233">
        <f>T67*$V$6</f>
        <v>203.514873767109</v>
      </c>
      <c r="W67" s="225">
        <f>N67+V67</f>
        <v>640.188302346334</v>
      </c>
      <c r="X67" s="86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</row>
    <row r="68" spans="1:121" s="8" customFormat="1" ht="21.75" customHeight="1">
      <c r="A68" s="9"/>
      <c r="B68" s="10"/>
      <c r="C68" s="7"/>
      <c r="D68" s="38"/>
      <c r="E68" s="38"/>
      <c r="F68" s="38"/>
      <c r="G68" s="38"/>
      <c r="H68" s="179"/>
      <c r="I68" s="171"/>
      <c r="J68" s="187"/>
      <c r="K68" s="171"/>
      <c r="L68" s="195"/>
      <c r="M68" s="47"/>
      <c r="N68" s="225"/>
      <c r="O68" s="86"/>
      <c r="P68" s="204"/>
      <c r="Q68" s="213"/>
      <c r="R68" s="220"/>
      <c r="S68" s="213"/>
      <c r="T68" s="213"/>
      <c r="U68" s="47"/>
      <c r="V68" s="233"/>
      <c r="W68" s="225"/>
      <c r="X68" s="86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</row>
    <row r="69" spans="1:121" s="8" customFormat="1" ht="21.75" customHeight="1">
      <c r="A69" s="9"/>
      <c r="B69" s="10"/>
      <c r="C69" s="7"/>
      <c r="D69" s="38"/>
      <c r="E69" s="38"/>
      <c r="F69" s="38"/>
      <c r="G69" s="38"/>
      <c r="H69" s="179"/>
      <c r="I69" s="171"/>
      <c r="J69" s="187"/>
      <c r="K69" s="171"/>
      <c r="L69" s="195"/>
      <c r="M69" s="47"/>
      <c r="N69" s="225"/>
      <c r="O69" s="86"/>
      <c r="P69" s="204"/>
      <c r="Q69" s="213"/>
      <c r="R69" s="220"/>
      <c r="S69" s="213"/>
      <c r="T69" s="213"/>
      <c r="U69" s="47"/>
      <c r="V69" s="233"/>
      <c r="W69" s="225"/>
      <c r="X69" s="86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</row>
    <row r="70" spans="1:23" ht="21.75" customHeight="1" thickBot="1">
      <c r="A70" s="20" t="s">
        <v>340</v>
      </c>
      <c r="B70" s="21"/>
      <c r="C70" s="22"/>
      <c r="D70" s="35"/>
      <c r="E70" s="35"/>
      <c r="F70" s="35"/>
      <c r="G70" s="35"/>
      <c r="H70" s="180">
        <f>data_input!E49</f>
        <v>11406</v>
      </c>
      <c r="I70" s="172">
        <f>I71+I73</f>
        <v>6876</v>
      </c>
      <c r="J70" s="188">
        <f>data_input!F49</f>
        <v>1</v>
      </c>
      <c r="K70" s="172">
        <f>H70-I70</f>
        <v>4530</v>
      </c>
      <c r="L70" s="196">
        <f>I70+K70</f>
        <v>11406</v>
      </c>
      <c r="M70" s="45">
        <f>H70-L70</f>
        <v>0</v>
      </c>
      <c r="N70" s="226">
        <f>N71+N73</f>
        <v>1033.3996842917518</v>
      </c>
      <c r="P70" s="205">
        <f>data_input!G49</f>
        <v>1656.7</v>
      </c>
      <c r="Q70" s="214">
        <f>Q71+Q73</f>
        <v>214.13360443172812</v>
      </c>
      <c r="R70" s="188">
        <f>R71+R73</f>
        <v>1</v>
      </c>
      <c r="S70" s="214">
        <f>P70-Q70</f>
        <v>1442.566395568272</v>
      </c>
      <c r="T70" s="214">
        <f>T71+T73</f>
        <v>934.0184543196714</v>
      </c>
      <c r="U70" s="45">
        <f>P70-T70</f>
        <v>722.6815456803287</v>
      </c>
      <c r="V70" s="234">
        <f>V71+V73</f>
        <v>150.09935621305846</v>
      </c>
      <c r="W70" s="226">
        <f>W71+W73</f>
        <v>1183.4990405048102</v>
      </c>
    </row>
    <row r="71" spans="1:23" ht="21.75" customHeight="1">
      <c r="A71" s="7"/>
      <c r="B71" s="19" t="s">
        <v>341</v>
      </c>
      <c r="C71" s="29"/>
      <c r="D71" s="37">
        <v>1063</v>
      </c>
      <c r="E71" s="37">
        <v>23538</v>
      </c>
      <c r="F71" s="37">
        <v>2</v>
      </c>
      <c r="G71" s="37"/>
      <c r="H71" s="182"/>
      <c r="I71" s="174">
        <f>I72</f>
        <v>1183</v>
      </c>
      <c r="J71" s="190">
        <f>data_input!F51</f>
        <v>1</v>
      </c>
      <c r="K71" s="174">
        <f>K72</f>
        <v>4530</v>
      </c>
      <c r="L71" s="198">
        <f>L72</f>
        <v>5713</v>
      </c>
      <c r="M71" s="47"/>
      <c r="N71" s="228">
        <f>N72</f>
        <v>517.6058562474818</v>
      </c>
      <c r="P71" s="207"/>
      <c r="Q71" s="216">
        <f>Q72</f>
        <v>1.1336044317281064</v>
      </c>
      <c r="R71" s="190">
        <f>R72</f>
        <v>0.500876731544801</v>
      </c>
      <c r="S71" s="216">
        <f>S72</f>
        <v>722.5479412486004</v>
      </c>
      <c r="T71" s="216">
        <v>1</v>
      </c>
      <c r="U71" s="47"/>
      <c r="V71" s="236">
        <f>V72</f>
        <v>65.56656854583714</v>
      </c>
      <c r="W71" s="228">
        <f>W72</f>
        <v>583.172424793319</v>
      </c>
    </row>
    <row r="72" spans="1:23" ht="21.75" customHeight="1">
      <c r="A72" s="9"/>
      <c r="B72" s="10"/>
      <c r="C72" s="7" t="s">
        <v>354</v>
      </c>
      <c r="D72" s="38"/>
      <c r="E72" s="38"/>
      <c r="F72" s="38"/>
      <c r="G72" s="38"/>
      <c r="H72" s="179">
        <f>data_input!E52</f>
        <v>1183</v>
      </c>
      <c r="I72" s="171">
        <f>H72</f>
        <v>1183</v>
      </c>
      <c r="J72" s="187">
        <f>data_input!F52</f>
        <v>1</v>
      </c>
      <c r="K72" s="171">
        <f>K70*J72</f>
        <v>4530</v>
      </c>
      <c r="L72" s="195">
        <f>K72+I72</f>
        <v>5713</v>
      </c>
      <c r="M72" s="47"/>
      <c r="N72" s="225">
        <f>L72*$N$6</f>
        <v>517.6058562474818</v>
      </c>
      <c r="P72" s="204">
        <f>data_input!G52</f>
        <v>1.1336044317281064</v>
      </c>
      <c r="Q72" s="213">
        <f>P72</f>
        <v>1.1336044317281064</v>
      </c>
      <c r="R72" s="220">
        <f>L72/L70</f>
        <v>0.500876731544801</v>
      </c>
      <c r="S72" s="213">
        <f>S70*R72</f>
        <v>722.5479412486004</v>
      </c>
      <c r="T72" s="213">
        <f>S72+Q72</f>
        <v>723.6815456803286</v>
      </c>
      <c r="U72" s="47"/>
      <c r="V72" s="233">
        <f>T72*$V$6</f>
        <v>65.56656854583714</v>
      </c>
      <c r="W72" s="225">
        <f>N72+V72</f>
        <v>583.172424793319</v>
      </c>
    </row>
    <row r="73" spans="1:23" ht="21.75" customHeight="1">
      <c r="A73" s="9"/>
      <c r="B73" s="19" t="s">
        <v>342</v>
      </c>
      <c r="C73" s="29"/>
      <c r="D73" s="37">
        <v>1572</v>
      </c>
      <c r="E73" s="37">
        <v>23538</v>
      </c>
      <c r="F73" s="37">
        <v>2</v>
      </c>
      <c r="G73" s="37"/>
      <c r="H73" s="182"/>
      <c r="I73" s="174">
        <f>SUM(I74:I75)</f>
        <v>5693</v>
      </c>
      <c r="J73" s="174">
        <f>SUM(J74:J75)</f>
        <v>0</v>
      </c>
      <c r="K73" s="174">
        <f>K70*J73</f>
        <v>0</v>
      </c>
      <c r="L73" s="198">
        <f>I73+K73</f>
        <v>5693</v>
      </c>
      <c r="M73" s="47"/>
      <c r="N73" s="228">
        <f>L73*$N$6</f>
        <v>515.7938280442698</v>
      </c>
      <c r="P73" s="207"/>
      <c r="Q73" s="216">
        <f>Q74+Q75</f>
        <v>213</v>
      </c>
      <c r="R73" s="190">
        <f>L73/L70</f>
        <v>0.499123268455199</v>
      </c>
      <c r="S73" s="216">
        <f>S70*R73</f>
        <v>720.0184543196714</v>
      </c>
      <c r="T73" s="216">
        <f>S73+Q73</f>
        <v>933.0184543196714</v>
      </c>
      <c r="U73" s="47"/>
      <c r="V73" s="236">
        <f>T73*$V$6</f>
        <v>84.53278766722133</v>
      </c>
      <c r="W73" s="228">
        <f>N73+V73</f>
        <v>600.3266157114912</v>
      </c>
    </row>
    <row r="74" spans="1:23" ht="21.75" customHeight="1">
      <c r="A74" s="9"/>
      <c r="B74" s="10"/>
      <c r="C74" s="7" t="s">
        <v>353</v>
      </c>
      <c r="D74" s="38"/>
      <c r="E74" s="38"/>
      <c r="F74" s="38"/>
      <c r="G74" s="38"/>
      <c r="H74" s="179">
        <f>data_input!E54</f>
        <v>2730</v>
      </c>
      <c r="I74" s="171">
        <f>H74</f>
        <v>2730</v>
      </c>
      <c r="J74" s="187">
        <v>0</v>
      </c>
      <c r="K74" s="171"/>
      <c r="L74" s="195"/>
      <c r="M74" s="50"/>
      <c r="N74" s="225"/>
      <c r="P74" s="204">
        <f>data_input!G54</f>
        <v>174</v>
      </c>
      <c r="Q74" s="213">
        <f>P74</f>
        <v>174</v>
      </c>
      <c r="R74" s="220"/>
      <c r="S74" s="213"/>
      <c r="T74" s="213"/>
      <c r="U74" s="50"/>
      <c r="V74" s="233"/>
      <c r="W74" s="225"/>
    </row>
    <row r="75" spans="1:23" ht="21.75" customHeight="1">
      <c r="A75" s="258"/>
      <c r="B75" s="259"/>
      <c r="C75" s="260" t="s">
        <v>355</v>
      </c>
      <c r="D75" s="261"/>
      <c r="E75" s="261"/>
      <c r="F75" s="261"/>
      <c r="G75" s="261"/>
      <c r="H75" s="262">
        <f>data_input!E55</f>
        <v>2963</v>
      </c>
      <c r="I75" s="263">
        <f>H75</f>
        <v>2963</v>
      </c>
      <c r="J75" s="264">
        <v>0</v>
      </c>
      <c r="K75" s="263"/>
      <c r="L75" s="265"/>
      <c r="M75" s="266"/>
      <c r="N75" s="267"/>
      <c r="O75" s="268"/>
      <c r="P75" s="269">
        <f>data_input!G55</f>
        <v>39</v>
      </c>
      <c r="Q75" s="270">
        <f>P75</f>
        <v>39</v>
      </c>
      <c r="R75" s="271"/>
      <c r="S75" s="270"/>
      <c r="T75" s="270"/>
      <c r="U75" s="266"/>
      <c r="V75" s="272"/>
      <c r="W75" s="267"/>
    </row>
    <row r="76" spans="1:121" s="8" customFormat="1" ht="12.75" hidden="1">
      <c r="A76" s="9"/>
      <c r="B76" s="5"/>
      <c r="C76" s="9"/>
      <c r="D76" s="33"/>
      <c r="E76" s="33"/>
      <c r="F76" s="33"/>
      <c r="G76" s="33"/>
      <c r="H76" s="179"/>
      <c r="I76" s="171"/>
      <c r="J76" s="187"/>
      <c r="K76" s="171"/>
      <c r="L76" s="195"/>
      <c r="M76" s="47"/>
      <c r="N76" s="225"/>
      <c r="O76" s="86"/>
      <c r="P76" s="204"/>
      <c r="Q76" s="213"/>
      <c r="R76" s="187"/>
      <c r="S76" s="213"/>
      <c r="T76" s="213"/>
      <c r="U76" s="47"/>
      <c r="V76" s="233"/>
      <c r="W76" s="225"/>
      <c r="X76" s="86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</row>
    <row r="77" spans="1:121" s="8" customFormat="1" ht="13.5" hidden="1" thickBot="1">
      <c r="A77" s="20" t="s">
        <v>105</v>
      </c>
      <c r="B77" s="21"/>
      <c r="C77" s="22"/>
      <c r="D77" s="35"/>
      <c r="E77" s="35"/>
      <c r="F77" s="35"/>
      <c r="G77" s="35"/>
      <c r="H77" s="180">
        <f>data_input!E73</f>
        <v>1891</v>
      </c>
      <c r="I77" s="172">
        <f>I79</f>
        <v>939</v>
      </c>
      <c r="J77" s="188">
        <f>data_input!F73</f>
        <v>1</v>
      </c>
      <c r="K77" s="172">
        <f>H77-I77</f>
        <v>952</v>
      </c>
      <c r="L77" s="196">
        <f>L79</f>
        <v>1891</v>
      </c>
      <c r="M77" s="45">
        <f>H77-L77</f>
        <v>0</v>
      </c>
      <c r="N77" s="226">
        <f>N79</f>
        <v>171.327266613686</v>
      </c>
      <c r="O77" s="86"/>
      <c r="P77" s="205">
        <f>data_input!G73</f>
        <v>2391.85</v>
      </c>
      <c r="Q77" s="214">
        <f>Q79</f>
        <v>1.00624361540482</v>
      </c>
      <c r="R77" s="188">
        <f>R79</f>
        <v>1</v>
      </c>
      <c r="S77" s="214">
        <f>P77-Q77</f>
        <v>2390.843756384595</v>
      </c>
      <c r="T77" s="214">
        <f>T79</f>
        <v>2391.85</v>
      </c>
      <c r="U77" s="45">
        <f>P77-T77</f>
        <v>0</v>
      </c>
      <c r="V77" s="234">
        <f>V79</f>
        <v>216.70498289262022</v>
      </c>
      <c r="W77" s="226">
        <f>W79</f>
        <v>388.03224950630624</v>
      </c>
      <c r="X77" s="86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</row>
    <row r="78" spans="1:121" s="8" customFormat="1" ht="12.75" hidden="1">
      <c r="A78" s="16"/>
      <c r="B78" s="28"/>
      <c r="C78" s="23"/>
      <c r="D78" s="36"/>
      <c r="E78" s="36"/>
      <c r="F78" s="36"/>
      <c r="G78" s="36"/>
      <c r="H78" s="181"/>
      <c r="I78" s="173"/>
      <c r="J78" s="189"/>
      <c r="K78" s="173"/>
      <c r="L78" s="197"/>
      <c r="M78" s="47"/>
      <c r="N78" s="227"/>
      <c r="O78" s="86"/>
      <c r="P78" s="206"/>
      <c r="Q78" s="215"/>
      <c r="R78" s="189"/>
      <c r="S78" s="215"/>
      <c r="T78" s="215"/>
      <c r="U78" s="47"/>
      <c r="V78" s="235"/>
      <c r="W78" s="227"/>
      <c r="X78" s="86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</row>
    <row r="79" spans="1:121" s="8" customFormat="1" ht="12.75" hidden="1">
      <c r="A79" s="7"/>
      <c r="B79" s="19" t="s">
        <v>106</v>
      </c>
      <c r="C79" s="29"/>
      <c r="D79" s="37">
        <v>1075</v>
      </c>
      <c r="E79" s="37">
        <v>20619</v>
      </c>
      <c r="F79" s="37">
        <v>2</v>
      </c>
      <c r="G79" s="37"/>
      <c r="H79" s="182"/>
      <c r="I79" s="174">
        <f>I80</f>
        <v>939</v>
      </c>
      <c r="J79" s="190">
        <f>data_input!F75</f>
        <v>1</v>
      </c>
      <c r="K79" s="174">
        <f>K80</f>
        <v>952</v>
      </c>
      <c r="L79" s="198">
        <f>L80</f>
        <v>1891</v>
      </c>
      <c r="M79" s="47"/>
      <c r="N79" s="228">
        <f>N80</f>
        <v>171.327266613686</v>
      </c>
      <c r="O79" s="86"/>
      <c r="P79" s="207"/>
      <c r="Q79" s="216">
        <f>Q80</f>
        <v>1.00624361540482</v>
      </c>
      <c r="R79" s="190">
        <f>R80</f>
        <v>1</v>
      </c>
      <c r="S79" s="216">
        <f>S80</f>
        <v>2390.843756384595</v>
      </c>
      <c r="T79" s="216">
        <f>T80</f>
        <v>2391.85</v>
      </c>
      <c r="U79" s="47"/>
      <c r="V79" s="236">
        <f>V80</f>
        <v>216.70498289262022</v>
      </c>
      <c r="W79" s="228">
        <f>W80</f>
        <v>388.03224950630624</v>
      </c>
      <c r="X79" s="86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</row>
    <row r="80" spans="1:121" s="8" customFormat="1" ht="12.75" hidden="1">
      <c r="A80" s="9"/>
      <c r="B80" s="10"/>
      <c r="C80" s="7" t="s">
        <v>19</v>
      </c>
      <c r="D80" s="38"/>
      <c r="E80" s="38"/>
      <c r="F80" s="38"/>
      <c r="G80" s="38"/>
      <c r="H80" s="179">
        <f>data_input!E76</f>
        <v>939</v>
      </c>
      <c r="I80" s="171">
        <f>H80</f>
        <v>939</v>
      </c>
      <c r="J80" s="187">
        <f>data_input!F76</f>
        <v>1</v>
      </c>
      <c r="K80" s="171">
        <f>K77*J80</f>
        <v>952</v>
      </c>
      <c r="L80" s="195">
        <f>K80+I80</f>
        <v>1891</v>
      </c>
      <c r="M80" s="47"/>
      <c r="N80" s="225">
        <f>L80*$N$6</f>
        <v>171.327266613686</v>
      </c>
      <c r="O80" s="86"/>
      <c r="P80" s="204">
        <f>data_input!G76</f>
        <v>1.00624361540482</v>
      </c>
      <c r="Q80" s="213">
        <f>P80</f>
        <v>1.00624361540482</v>
      </c>
      <c r="R80" s="220">
        <f>L80/L77</f>
        <v>1</v>
      </c>
      <c r="S80" s="213">
        <f>S77*R80</f>
        <v>2390.843756384595</v>
      </c>
      <c r="T80" s="213">
        <f>S80+Q80</f>
        <v>2391.85</v>
      </c>
      <c r="U80" s="47"/>
      <c r="V80" s="233">
        <f>T80*$V$6</f>
        <v>216.70498289262022</v>
      </c>
      <c r="W80" s="225">
        <f>N80+V80</f>
        <v>388.03224950630624</v>
      </c>
      <c r="X80" s="86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</row>
    <row r="81" spans="1:121" s="8" customFormat="1" ht="12.75" hidden="1">
      <c r="A81" s="9"/>
      <c r="B81" s="5"/>
      <c r="C81" s="7"/>
      <c r="D81" s="38"/>
      <c r="E81" s="38"/>
      <c r="F81" s="38"/>
      <c r="G81" s="38"/>
      <c r="H81" s="176"/>
      <c r="I81" s="171"/>
      <c r="J81" s="184"/>
      <c r="K81" s="171"/>
      <c r="L81" s="195"/>
      <c r="M81" s="47"/>
      <c r="N81" s="222"/>
      <c r="O81" s="86"/>
      <c r="P81" s="200"/>
      <c r="Q81" s="213"/>
      <c r="R81" s="220"/>
      <c r="S81" s="213"/>
      <c r="T81" s="213"/>
      <c r="U81" s="47"/>
      <c r="V81" s="230"/>
      <c r="W81" s="222"/>
      <c r="X81" s="86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</row>
    <row r="82" spans="1:121" s="8" customFormat="1" ht="13.5" hidden="1" thickBot="1">
      <c r="A82" s="20" t="s">
        <v>107</v>
      </c>
      <c r="B82" s="21"/>
      <c r="C82" s="22"/>
      <c r="D82" s="35"/>
      <c r="E82" s="35"/>
      <c r="F82" s="35"/>
      <c r="G82" s="35"/>
      <c r="H82" s="180">
        <f>data_input!E78</f>
        <v>15636</v>
      </c>
      <c r="I82" s="172">
        <f>I84</f>
        <v>7044</v>
      </c>
      <c r="J82" s="188">
        <f>data_input!F78</f>
        <v>1</v>
      </c>
      <c r="K82" s="172">
        <f>H82-I82</f>
        <v>8592</v>
      </c>
      <c r="L82" s="196">
        <f>L84</f>
        <v>15636</v>
      </c>
      <c r="M82" s="45">
        <f>H82-L82</f>
        <v>0</v>
      </c>
      <c r="N82" s="226">
        <f>N84</f>
        <v>1416.6436492710704</v>
      </c>
      <c r="O82" s="86"/>
      <c r="P82" s="205">
        <f>data_input!G78</f>
        <v>2656.161</v>
      </c>
      <c r="Q82" s="214">
        <f>Q84</f>
        <v>6.017583995000679</v>
      </c>
      <c r="R82" s="188">
        <f>R84</f>
        <v>1</v>
      </c>
      <c r="S82" s="214">
        <f>P82-Q82</f>
        <v>2650.1434160049994</v>
      </c>
      <c r="T82" s="214">
        <f>T84</f>
        <v>2656.161</v>
      </c>
      <c r="U82" s="45">
        <f>P82-T82</f>
        <v>0</v>
      </c>
      <c r="V82" s="234">
        <f>V84</f>
        <v>240.65193221357737</v>
      </c>
      <c r="W82" s="226">
        <f>W84</f>
        <v>1657.2955814846478</v>
      </c>
      <c r="X82" s="86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</row>
    <row r="83" spans="1:121" s="8" customFormat="1" ht="12.75" hidden="1">
      <c r="A83" s="16"/>
      <c r="B83" s="28"/>
      <c r="C83" s="23"/>
      <c r="D83" s="36"/>
      <c r="E83" s="36"/>
      <c r="F83" s="36"/>
      <c r="G83" s="36"/>
      <c r="H83" s="181"/>
      <c r="I83" s="173"/>
      <c r="J83" s="189"/>
      <c r="K83" s="173"/>
      <c r="L83" s="197"/>
      <c r="M83" s="47"/>
      <c r="N83" s="227"/>
      <c r="O83" s="86"/>
      <c r="P83" s="206"/>
      <c r="Q83" s="215"/>
      <c r="R83" s="189"/>
      <c r="S83" s="215"/>
      <c r="T83" s="215"/>
      <c r="U83" s="47"/>
      <c r="V83" s="235"/>
      <c r="W83" s="227"/>
      <c r="X83" s="86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</row>
    <row r="84" spans="1:121" s="8" customFormat="1" ht="12.75" hidden="1">
      <c r="A84" s="7"/>
      <c r="B84" s="19" t="s">
        <v>108</v>
      </c>
      <c r="C84" s="29"/>
      <c r="D84" s="37">
        <v>755</v>
      </c>
      <c r="E84" s="37">
        <v>23478</v>
      </c>
      <c r="F84" s="37">
        <v>2</v>
      </c>
      <c r="G84" s="37"/>
      <c r="H84" s="182"/>
      <c r="I84" s="174">
        <f>I85</f>
        <v>7044</v>
      </c>
      <c r="J84" s="190">
        <f>data_input!F80</f>
        <v>1</v>
      </c>
      <c r="K84" s="174">
        <f>K85</f>
        <v>8592</v>
      </c>
      <c r="L84" s="198">
        <f>L85</f>
        <v>15636</v>
      </c>
      <c r="M84" s="47"/>
      <c r="N84" s="228">
        <f>N85</f>
        <v>1416.6436492710704</v>
      </c>
      <c r="O84" s="86"/>
      <c r="P84" s="207"/>
      <c r="Q84" s="216">
        <f>Q85</f>
        <v>6.017583995000679</v>
      </c>
      <c r="R84" s="190">
        <f>R85</f>
        <v>1</v>
      </c>
      <c r="S84" s="216">
        <f>S85</f>
        <v>2650.1434160049994</v>
      </c>
      <c r="T84" s="216">
        <f>T85</f>
        <v>2656.161</v>
      </c>
      <c r="U84" s="47"/>
      <c r="V84" s="236">
        <f>V85</f>
        <v>240.65193221357737</v>
      </c>
      <c r="W84" s="228">
        <f>W85</f>
        <v>1657.2955814846478</v>
      </c>
      <c r="X84" s="86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</row>
    <row r="85" spans="1:121" s="8" customFormat="1" ht="12.75" hidden="1">
      <c r="A85" s="9"/>
      <c r="B85" s="10"/>
      <c r="C85" s="7" t="s">
        <v>20</v>
      </c>
      <c r="D85" s="38"/>
      <c r="E85" s="38"/>
      <c r="F85" s="38"/>
      <c r="G85" s="38"/>
      <c r="H85" s="179">
        <f>data_input!E81</f>
        <v>7044</v>
      </c>
      <c r="I85" s="171">
        <f>H85</f>
        <v>7044</v>
      </c>
      <c r="J85" s="187">
        <f>data_input!F81</f>
        <v>1</v>
      </c>
      <c r="K85" s="171">
        <f>K82*J85</f>
        <v>8592</v>
      </c>
      <c r="L85" s="195">
        <f>K85+I85</f>
        <v>15636</v>
      </c>
      <c r="M85" s="47"/>
      <c r="N85" s="225">
        <f>L85*$N$6</f>
        <v>1416.6436492710704</v>
      </c>
      <c r="O85" s="86"/>
      <c r="P85" s="204">
        <f>data_input!G81</f>
        <v>6.017583995000679</v>
      </c>
      <c r="Q85" s="213">
        <f>P85</f>
        <v>6.017583995000679</v>
      </c>
      <c r="R85" s="220">
        <f>L85/L82</f>
        <v>1</v>
      </c>
      <c r="S85" s="213">
        <f>S82*R85</f>
        <v>2650.1434160049994</v>
      </c>
      <c r="T85" s="213">
        <f>S85+Q85</f>
        <v>2656.161</v>
      </c>
      <c r="U85" s="47"/>
      <c r="V85" s="233">
        <f>T85*$V$6</f>
        <v>240.65193221357737</v>
      </c>
      <c r="W85" s="225">
        <f>N85+V85</f>
        <v>1657.2955814846478</v>
      </c>
      <c r="X85" s="86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</row>
    <row r="86" spans="1:121" s="8" customFormat="1" ht="12.75" hidden="1">
      <c r="A86" s="9"/>
      <c r="B86" s="5"/>
      <c r="C86" s="7"/>
      <c r="D86" s="38"/>
      <c r="E86" s="38"/>
      <c r="F86" s="38"/>
      <c r="G86" s="38"/>
      <c r="H86" s="176"/>
      <c r="I86" s="171"/>
      <c r="J86" s="184"/>
      <c r="K86" s="171"/>
      <c r="L86" s="195"/>
      <c r="M86" s="47"/>
      <c r="N86" s="222"/>
      <c r="O86" s="86"/>
      <c r="P86" s="200"/>
      <c r="Q86" s="213"/>
      <c r="R86" s="220"/>
      <c r="S86" s="213"/>
      <c r="T86" s="213"/>
      <c r="U86" s="47"/>
      <c r="V86" s="230"/>
      <c r="W86" s="222"/>
      <c r="X86" s="86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</row>
    <row r="87" spans="1:121" s="8" customFormat="1" ht="13.5" hidden="1" thickBot="1">
      <c r="A87" s="20" t="s">
        <v>109</v>
      </c>
      <c r="B87" s="21"/>
      <c r="C87" s="22"/>
      <c r="D87" s="35"/>
      <c r="E87" s="35"/>
      <c r="F87" s="35"/>
      <c r="G87" s="35"/>
      <c r="H87" s="180">
        <f>data_input!E83</f>
        <v>7027</v>
      </c>
      <c r="I87" s="172">
        <f>I89</f>
        <v>3111</v>
      </c>
      <c r="J87" s="188">
        <f>data_input!F83</f>
        <v>1</v>
      </c>
      <c r="K87" s="172">
        <f>H87-I87</f>
        <v>3916</v>
      </c>
      <c r="L87" s="196">
        <f>L89</f>
        <v>7027</v>
      </c>
      <c r="M87" s="45">
        <f>H87-L87</f>
        <v>0</v>
      </c>
      <c r="N87" s="226">
        <f>N89</f>
        <v>636.6561091985042</v>
      </c>
      <c r="O87" s="86"/>
      <c r="P87" s="205">
        <f>data_input!G83</f>
        <v>2325.967</v>
      </c>
      <c r="Q87" s="214">
        <f>Q89</f>
        <v>1.439985374881183</v>
      </c>
      <c r="R87" s="188">
        <f>R89</f>
        <v>1</v>
      </c>
      <c r="S87" s="214">
        <f>P87-Q87</f>
        <v>2324.527014625119</v>
      </c>
      <c r="T87" s="214">
        <f>T89</f>
        <v>2325.967</v>
      </c>
      <c r="U87" s="45">
        <f>P87-T87</f>
        <v>0</v>
      </c>
      <c r="V87" s="234">
        <f>V89</f>
        <v>210.73589018700972</v>
      </c>
      <c r="W87" s="226">
        <f>W89</f>
        <v>847.3919993855138</v>
      </c>
      <c r="X87" s="86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</row>
    <row r="88" spans="1:121" s="8" customFormat="1" ht="12.75" hidden="1">
      <c r="A88" s="16"/>
      <c r="B88" s="28"/>
      <c r="C88" s="23"/>
      <c r="D88" s="36"/>
      <c r="E88" s="36"/>
      <c r="F88" s="36"/>
      <c r="G88" s="36"/>
      <c r="H88" s="181"/>
      <c r="I88" s="173"/>
      <c r="J88" s="189"/>
      <c r="K88" s="173"/>
      <c r="L88" s="197"/>
      <c r="M88" s="47"/>
      <c r="N88" s="227"/>
      <c r="O88" s="86"/>
      <c r="P88" s="206"/>
      <c r="Q88" s="215"/>
      <c r="R88" s="189"/>
      <c r="S88" s="215"/>
      <c r="T88" s="215"/>
      <c r="U88" s="47"/>
      <c r="V88" s="235"/>
      <c r="W88" s="227"/>
      <c r="X88" s="86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</row>
    <row r="89" spans="1:121" s="8" customFormat="1" ht="12.75" hidden="1">
      <c r="A89" s="7"/>
      <c r="B89" s="19" t="s">
        <v>308</v>
      </c>
      <c r="C89" s="29"/>
      <c r="D89" s="37">
        <v>1127</v>
      </c>
      <c r="E89" s="37">
        <v>20158</v>
      </c>
      <c r="F89" s="37">
        <v>2</v>
      </c>
      <c r="G89" s="37"/>
      <c r="H89" s="182"/>
      <c r="I89" s="174">
        <f>I90</f>
        <v>3111</v>
      </c>
      <c r="J89" s="190">
        <f>data_input!F85</f>
        <v>1</v>
      </c>
      <c r="K89" s="174">
        <f>K90</f>
        <v>3916</v>
      </c>
      <c r="L89" s="198">
        <f>L90</f>
        <v>7027</v>
      </c>
      <c r="M89" s="47"/>
      <c r="N89" s="228">
        <f>N90</f>
        <v>636.6561091985042</v>
      </c>
      <c r="O89" s="86"/>
      <c r="P89" s="207"/>
      <c r="Q89" s="216">
        <f>Q90</f>
        <v>1.439985374881183</v>
      </c>
      <c r="R89" s="190">
        <f>R90</f>
        <v>1</v>
      </c>
      <c r="S89" s="216">
        <f>S90</f>
        <v>2324.527014625119</v>
      </c>
      <c r="T89" s="216">
        <f>T90</f>
        <v>2325.967</v>
      </c>
      <c r="U89" s="47"/>
      <c r="V89" s="236">
        <f>V90</f>
        <v>210.73589018700972</v>
      </c>
      <c r="W89" s="228">
        <f>W90</f>
        <v>847.3919993855138</v>
      </c>
      <c r="X89" s="86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</row>
    <row r="90" spans="1:121" s="8" customFormat="1" ht="12.75" hidden="1">
      <c r="A90" s="9"/>
      <c r="B90" s="10"/>
      <c r="C90" s="7" t="s">
        <v>0</v>
      </c>
      <c r="D90" s="38"/>
      <c r="E90" s="38"/>
      <c r="F90" s="38"/>
      <c r="G90" s="38"/>
      <c r="H90" s="179">
        <f>data_input!E86</f>
        <v>3111</v>
      </c>
      <c r="I90" s="171">
        <f>H90</f>
        <v>3111</v>
      </c>
      <c r="J90" s="187">
        <f>data_input!F86</f>
        <v>1</v>
      </c>
      <c r="K90" s="171">
        <f>K87*J90</f>
        <v>3916</v>
      </c>
      <c r="L90" s="195">
        <f>K90+I90</f>
        <v>7027</v>
      </c>
      <c r="M90" s="47"/>
      <c r="N90" s="225">
        <f>L90*$N$6</f>
        <v>636.6561091985042</v>
      </c>
      <c r="O90" s="86"/>
      <c r="P90" s="204">
        <f>data_input!G86</f>
        <v>1.439985374881183</v>
      </c>
      <c r="Q90" s="213">
        <f>P90</f>
        <v>1.439985374881183</v>
      </c>
      <c r="R90" s="220">
        <f>L90/L87</f>
        <v>1</v>
      </c>
      <c r="S90" s="213">
        <f>S87*R90</f>
        <v>2324.527014625119</v>
      </c>
      <c r="T90" s="213">
        <f>S90+Q90</f>
        <v>2325.967</v>
      </c>
      <c r="U90" s="47"/>
      <c r="V90" s="233">
        <f>T90*$V$6</f>
        <v>210.73589018700972</v>
      </c>
      <c r="W90" s="225">
        <f>N90+V90</f>
        <v>847.3919993855138</v>
      </c>
      <c r="X90" s="86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</row>
    <row r="91" spans="1:121" s="8" customFormat="1" ht="12.75" hidden="1">
      <c r="A91" s="9"/>
      <c r="B91" s="5"/>
      <c r="C91" s="7"/>
      <c r="D91" s="38"/>
      <c r="E91" s="38"/>
      <c r="F91" s="38"/>
      <c r="G91" s="38"/>
      <c r="H91" s="176"/>
      <c r="I91" s="171"/>
      <c r="J91" s="184"/>
      <c r="K91" s="171"/>
      <c r="L91" s="195"/>
      <c r="M91" s="47"/>
      <c r="N91" s="222"/>
      <c r="O91" s="86"/>
      <c r="P91" s="200"/>
      <c r="Q91" s="213"/>
      <c r="R91" s="220"/>
      <c r="S91" s="213"/>
      <c r="T91" s="213"/>
      <c r="U91" s="47"/>
      <c r="V91" s="230"/>
      <c r="W91" s="222"/>
      <c r="X91" s="86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</row>
    <row r="92" spans="1:121" s="8" customFormat="1" ht="13.5" hidden="1" thickBot="1">
      <c r="A92" s="20" t="s">
        <v>111</v>
      </c>
      <c r="B92" s="21"/>
      <c r="C92" s="22"/>
      <c r="D92" s="35"/>
      <c r="E92" s="35"/>
      <c r="F92" s="35"/>
      <c r="G92" s="35"/>
      <c r="H92" s="180">
        <f>data_input!E88</f>
        <v>34200</v>
      </c>
      <c r="I92" s="172">
        <f>I94</f>
        <v>34200</v>
      </c>
      <c r="J92" s="188">
        <f>data_input!F88</f>
        <v>1</v>
      </c>
      <c r="K92" s="172">
        <f>H92-I92</f>
        <v>0</v>
      </c>
      <c r="L92" s="196">
        <f>L94</f>
        <v>34200</v>
      </c>
      <c r="M92" s="45">
        <f>H92-L92</f>
        <v>0</v>
      </c>
      <c r="N92" s="226">
        <f>N94</f>
        <v>3098.5682274923643</v>
      </c>
      <c r="O92" s="86"/>
      <c r="P92" s="205">
        <f>data_input!G88</f>
        <v>718.323</v>
      </c>
      <c r="Q92" s="214">
        <f>Q94</f>
        <v>718.4774063532623</v>
      </c>
      <c r="R92" s="188">
        <f>R94</f>
        <v>1</v>
      </c>
      <c r="S92" s="214">
        <f>P92-Q92</f>
        <v>-0.15440635326228858</v>
      </c>
      <c r="T92" s="214">
        <f>T94</f>
        <v>718.323</v>
      </c>
      <c r="U92" s="45">
        <f>P92-T92</f>
        <v>0</v>
      </c>
      <c r="V92" s="234">
        <f>V94</f>
        <v>65.0810767507894</v>
      </c>
      <c r="W92" s="226">
        <f>W94</f>
        <v>3163.649304243154</v>
      </c>
      <c r="X92" s="86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</row>
    <row r="93" spans="1:121" s="8" customFormat="1" ht="12.75" hidden="1">
      <c r="A93" s="16"/>
      <c r="B93" s="28"/>
      <c r="C93" s="23"/>
      <c r="D93" s="36"/>
      <c r="E93" s="36"/>
      <c r="F93" s="36"/>
      <c r="G93" s="36"/>
      <c r="H93" s="181"/>
      <c r="I93" s="173"/>
      <c r="J93" s="189"/>
      <c r="K93" s="173"/>
      <c r="L93" s="197"/>
      <c r="M93" s="47"/>
      <c r="N93" s="227"/>
      <c r="O93" s="86"/>
      <c r="P93" s="206"/>
      <c r="Q93" s="215"/>
      <c r="R93" s="189"/>
      <c r="S93" s="215"/>
      <c r="T93" s="215"/>
      <c r="U93" s="47"/>
      <c r="V93" s="235"/>
      <c r="W93" s="227"/>
      <c r="X93" s="86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</row>
    <row r="94" spans="1:121" s="8" customFormat="1" ht="12.75" hidden="1">
      <c r="A94" s="7"/>
      <c r="B94" s="19" t="s">
        <v>112</v>
      </c>
      <c r="C94" s="29"/>
      <c r="D94" s="37">
        <v>1079</v>
      </c>
      <c r="E94" s="37">
        <v>18662</v>
      </c>
      <c r="F94" s="37">
        <v>2</v>
      </c>
      <c r="G94" s="37"/>
      <c r="H94" s="182"/>
      <c r="I94" s="174">
        <f>I95</f>
        <v>34200</v>
      </c>
      <c r="J94" s="190">
        <f>data_input!F90</f>
        <v>1</v>
      </c>
      <c r="K94" s="174">
        <f>K95</f>
        <v>0</v>
      </c>
      <c r="L94" s="198">
        <f>L95</f>
        <v>34200</v>
      </c>
      <c r="M94" s="47"/>
      <c r="N94" s="228">
        <f>N95</f>
        <v>3098.5682274923643</v>
      </c>
      <c r="O94" s="86"/>
      <c r="P94" s="207"/>
      <c r="Q94" s="216">
        <f>Q95</f>
        <v>718.4774063532623</v>
      </c>
      <c r="R94" s="190">
        <f>R95</f>
        <v>1</v>
      </c>
      <c r="S94" s="216">
        <f>S95</f>
        <v>-0.15440635326228858</v>
      </c>
      <c r="T94" s="216">
        <f>T95</f>
        <v>718.323</v>
      </c>
      <c r="U94" s="47"/>
      <c r="V94" s="236">
        <f>V95</f>
        <v>65.0810767507894</v>
      </c>
      <c r="W94" s="228">
        <f>W95</f>
        <v>3163.649304243154</v>
      </c>
      <c r="X94" s="86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</row>
    <row r="95" spans="1:121" s="8" customFormat="1" ht="12.75" hidden="1">
      <c r="A95" s="9"/>
      <c r="B95" s="10"/>
      <c r="C95" s="7" t="s">
        <v>21</v>
      </c>
      <c r="D95" s="38"/>
      <c r="E95" s="38"/>
      <c r="F95" s="38"/>
      <c r="G95" s="38"/>
      <c r="H95" s="179">
        <f>data_input!E91</f>
        <v>34200</v>
      </c>
      <c r="I95" s="171">
        <f>H95</f>
        <v>34200</v>
      </c>
      <c r="J95" s="187">
        <f>data_input!F91</f>
        <v>1</v>
      </c>
      <c r="K95" s="171">
        <f>K92*J95</f>
        <v>0</v>
      </c>
      <c r="L95" s="195">
        <f>K95+I95</f>
        <v>34200</v>
      </c>
      <c r="M95" s="47"/>
      <c r="N95" s="225">
        <f>L95*$N$6</f>
        <v>3098.5682274923643</v>
      </c>
      <c r="O95" s="86"/>
      <c r="P95" s="204">
        <f>data_input!G91</f>
        <v>718.4774063532623</v>
      </c>
      <c r="Q95" s="213">
        <f>P95</f>
        <v>718.4774063532623</v>
      </c>
      <c r="R95" s="220">
        <f>L95/L92</f>
        <v>1</v>
      </c>
      <c r="S95" s="213">
        <f>S92*R95</f>
        <v>-0.15440635326228858</v>
      </c>
      <c r="T95" s="213">
        <f>S95+Q95</f>
        <v>718.323</v>
      </c>
      <c r="U95" s="47"/>
      <c r="V95" s="233">
        <f>T95*$V$6</f>
        <v>65.0810767507894</v>
      </c>
      <c r="W95" s="225">
        <f>N95+V95</f>
        <v>3163.649304243154</v>
      </c>
      <c r="X95" s="86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</row>
    <row r="96" spans="1:121" s="8" customFormat="1" ht="12.75" hidden="1">
      <c r="A96" s="7"/>
      <c r="B96" s="5"/>
      <c r="C96" s="7"/>
      <c r="D96" s="38"/>
      <c r="E96" s="38"/>
      <c r="F96" s="38"/>
      <c r="G96" s="38"/>
      <c r="H96" s="179"/>
      <c r="I96" s="171"/>
      <c r="J96" s="187"/>
      <c r="K96" s="171"/>
      <c r="L96" s="195"/>
      <c r="M96" s="47"/>
      <c r="N96" s="225"/>
      <c r="O96" s="86"/>
      <c r="P96" s="204"/>
      <c r="Q96" s="213"/>
      <c r="R96" s="220"/>
      <c r="S96" s="213"/>
      <c r="T96" s="213"/>
      <c r="U96" s="47"/>
      <c r="V96" s="233"/>
      <c r="W96" s="225"/>
      <c r="X96" s="86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</row>
    <row r="97" spans="1:121" s="8" customFormat="1" ht="12.75" hidden="1">
      <c r="A97" s="7"/>
      <c r="B97" s="5"/>
      <c r="C97" s="7"/>
      <c r="D97" s="38"/>
      <c r="E97" s="38"/>
      <c r="F97" s="38"/>
      <c r="G97" s="38"/>
      <c r="H97" s="179"/>
      <c r="I97" s="171"/>
      <c r="J97" s="187"/>
      <c r="K97" s="171"/>
      <c r="L97" s="195"/>
      <c r="M97" s="47"/>
      <c r="N97" s="225"/>
      <c r="O97" s="86"/>
      <c r="P97" s="204"/>
      <c r="Q97" s="213"/>
      <c r="R97" s="220"/>
      <c r="S97" s="213"/>
      <c r="T97" s="213"/>
      <c r="U97" s="47"/>
      <c r="V97" s="233"/>
      <c r="W97" s="225"/>
      <c r="X97" s="86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</row>
    <row r="98" spans="1:23" ht="15" hidden="1">
      <c r="A98" s="40" t="s">
        <v>114</v>
      </c>
      <c r="B98" s="5"/>
      <c r="C98" s="4"/>
      <c r="D98" s="34"/>
      <c r="E98" s="34"/>
      <c r="F98" s="34"/>
      <c r="G98" s="34"/>
      <c r="H98" s="178">
        <f>H100+H105+H110+H115+H120</f>
        <v>27182</v>
      </c>
      <c r="I98" s="170">
        <f>I100+I105+I110+I115+I120</f>
        <v>10619</v>
      </c>
      <c r="J98" s="186">
        <f>data_input!F94</f>
        <v>0</v>
      </c>
      <c r="K98" s="170">
        <f>K100+K105+K110+K115+K120</f>
        <v>16563</v>
      </c>
      <c r="L98" s="194">
        <f>L100+L105+L110+L115+L120</f>
        <v>27182</v>
      </c>
      <c r="M98" s="45">
        <f>H98-L98</f>
        <v>0</v>
      </c>
      <c r="N98" s="224">
        <f>N100+N105+N110+N115+N120</f>
        <v>2462.7275309853053</v>
      </c>
      <c r="P98" s="203">
        <f>P100+P105+P110+P115+P120</f>
        <v>15519.251</v>
      </c>
      <c r="Q98" s="212">
        <f>Q100+Q105+Q110+Q115+Q120</f>
        <v>5.131964485456898</v>
      </c>
      <c r="R98" s="220"/>
      <c r="S98" s="212">
        <f>S100+S105+S110+S115+S120</f>
        <v>15514.119035514543</v>
      </c>
      <c r="T98" s="212">
        <f>T100+T105+T110+T115+T120</f>
        <v>15519.251</v>
      </c>
      <c r="U98" s="45">
        <f>P98-T98</f>
        <v>0</v>
      </c>
      <c r="V98" s="232">
        <f>V100+V105+V110+V115+V120</f>
        <v>1406.0660252362309</v>
      </c>
      <c r="W98" s="224">
        <f>W100+W105+W110+W115+W120</f>
        <v>3868.793556221536</v>
      </c>
    </row>
    <row r="99" spans="1:23" ht="12.75" hidden="1">
      <c r="A99" s="4"/>
      <c r="B99" s="5"/>
      <c r="C99" s="4"/>
      <c r="D99" s="34"/>
      <c r="E99" s="34"/>
      <c r="F99" s="34"/>
      <c r="G99" s="34"/>
      <c r="H99" s="179"/>
      <c r="I99" s="171"/>
      <c r="J99" s="187"/>
      <c r="K99" s="171"/>
      <c r="L99" s="195"/>
      <c r="M99" s="47"/>
      <c r="N99" s="225"/>
      <c r="P99" s="204"/>
      <c r="Q99" s="213"/>
      <c r="R99" s="220"/>
      <c r="S99" s="213"/>
      <c r="T99" s="213"/>
      <c r="U99" s="47"/>
      <c r="V99" s="233"/>
      <c r="W99" s="225"/>
    </row>
    <row r="100" spans="1:23" ht="13.5" hidden="1" thickBot="1">
      <c r="A100" s="20" t="s">
        <v>115</v>
      </c>
      <c r="B100" s="21"/>
      <c r="C100" s="22"/>
      <c r="D100" s="35"/>
      <c r="E100" s="35"/>
      <c r="F100" s="35"/>
      <c r="G100" s="35"/>
      <c r="H100" s="180">
        <f>data_input!E96</f>
        <v>1751</v>
      </c>
      <c r="I100" s="172">
        <f>I102</f>
        <v>1017</v>
      </c>
      <c r="J100" s="188">
        <f>data_input!F96</f>
        <v>1</v>
      </c>
      <c r="K100" s="172">
        <f>H100-I100</f>
        <v>734</v>
      </c>
      <c r="L100" s="196">
        <f>L102</f>
        <v>1751</v>
      </c>
      <c r="M100" s="45">
        <f>H100-L100</f>
        <v>0</v>
      </c>
      <c r="N100" s="226">
        <f>N102</f>
        <v>158.6430691912026</v>
      </c>
      <c r="P100" s="205">
        <f>data_input!G96</f>
        <v>1426.136</v>
      </c>
      <c r="Q100" s="214">
        <f>Q102</f>
        <v>0.7570517378728918</v>
      </c>
      <c r="R100" s="188">
        <f>R102</f>
        <v>1</v>
      </c>
      <c r="S100" s="214">
        <f>P100-Q100</f>
        <v>1425.378948262127</v>
      </c>
      <c r="T100" s="214">
        <f>T102</f>
        <v>1426.136</v>
      </c>
      <c r="U100" s="45">
        <f>P100-T100</f>
        <v>0</v>
      </c>
      <c r="V100" s="234">
        <f>V102</f>
        <v>129.20993268079096</v>
      </c>
      <c r="W100" s="226">
        <f>W102</f>
        <v>287.85300187199357</v>
      </c>
    </row>
    <row r="101" spans="1:23" ht="12.75" hidden="1">
      <c r="A101" s="16"/>
      <c r="B101" s="28"/>
      <c r="C101" s="23"/>
      <c r="D101" s="36"/>
      <c r="E101" s="36"/>
      <c r="F101" s="36"/>
      <c r="G101" s="36"/>
      <c r="H101" s="181"/>
      <c r="I101" s="173"/>
      <c r="J101" s="189"/>
      <c r="K101" s="173"/>
      <c r="L101" s="197"/>
      <c r="M101" s="48"/>
      <c r="N101" s="227"/>
      <c r="P101" s="206"/>
      <c r="Q101" s="215"/>
      <c r="R101" s="189"/>
      <c r="S101" s="215"/>
      <c r="T101" s="215"/>
      <c r="U101" s="48"/>
      <c r="V101" s="235"/>
      <c r="W101" s="227"/>
    </row>
    <row r="102" spans="1:23" ht="12.75" hidden="1">
      <c r="A102" s="7"/>
      <c r="B102" s="19" t="s">
        <v>116</v>
      </c>
      <c r="C102" s="29"/>
      <c r="D102" s="37">
        <v>831</v>
      </c>
      <c r="E102" s="37" t="s">
        <v>257</v>
      </c>
      <c r="F102" s="37">
        <v>2</v>
      </c>
      <c r="G102" s="37"/>
      <c r="H102" s="182"/>
      <c r="I102" s="174">
        <f>I103</f>
        <v>1017</v>
      </c>
      <c r="J102" s="190">
        <f>data_input!F98</f>
        <v>1</v>
      </c>
      <c r="K102" s="174">
        <f>K103</f>
        <v>734</v>
      </c>
      <c r="L102" s="198">
        <f>L103</f>
        <v>1751</v>
      </c>
      <c r="M102" s="47"/>
      <c r="N102" s="228">
        <f>N103</f>
        <v>158.6430691912026</v>
      </c>
      <c r="P102" s="207"/>
      <c r="Q102" s="216">
        <f>Q103</f>
        <v>0.7570517378728918</v>
      </c>
      <c r="R102" s="190">
        <f>R103</f>
        <v>1</v>
      </c>
      <c r="S102" s="216">
        <f>S103</f>
        <v>1425.378948262127</v>
      </c>
      <c r="T102" s="216">
        <f>T103</f>
        <v>1426.136</v>
      </c>
      <c r="U102" s="47"/>
      <c r="V102" s="236">
        <f>V103</f>
        <v>129.20993268079096</v>
      </c>
      <c r="W102" s="228">
        <f>W103</f>
        <v>287.85300187199357</v>
      </c>
    </row>
    <row r="103" spans="1:23" ht="12.75" hidden="1">
      <c r="A103" s="9"/>
      <c r="B103" s="10"/>
      <c r="C103" s="7" t="s">
        <v>22</v>
      </c>
      <c r="D103" s="38"/>
      <c r="E103" s="38"/>
      <c r="F103" s="38"/>
      <c r="G103" s="38"/>
      <c r="H103" s="179">
        <f>data_input!E99</f>
        <v>1017</v>
      </c>
      <c r="I103" s="171">
        <f>H103</f>
        <v>1017</v>
      </c>
      <c r="J103" s="187">
        <f>data_input!F99</f>
        <v>1</v>
      </c>
      <c r="K103" s="171">
        <f>K100*J103</f>
        <v>734</v>
      </c>
      <c r="L103" s="195">
        <f>K103+I103</f>
        <v>1751</v>
      </c>
      <c r="M103" s="47"/>
      <c r="N103" s="225">
        <f>L103*$N$6</f>
        <v>158.6430691912026</v>
      </c>
      <c r="P103" s="204">
        <f>data_input!G99</f>
        <v>0.7570517378728918</v>
      </c>
      <c r="Q103" s="213">
        <f>P103</f>
        <v>0.7570517378728918</v>
      </c>
      <c r="R103" s="220">
        <f>L103/L100</f>
        <v>1</v>
      </c>
      <c r="S103" s="213">
        <f>S100*R103</f>
        <v>1425.378948262127</v>
      </c>
      <c r="T103" s="213">
        <f>S103+Q103</f>
        <v>1426.136</v>
      </c>
      <c r="U103" s="47"/>
      <c r="V103" s="233">
        <f>T103*$V$6</f>
        <v>129.20993268079096</v>
      </c>
      <c r="W103" s="225">
        <f>N103+V103</f>
        <v>287.85300187199357</v>
      </c>
    </row>
    <row r="104" spans="1:23" ht="12.75" hidden="1">
      <c r="A104" s="7"/>
      <c r="B104" s="5"/>
      <c r="C104" s="7"/>
      <c r="D104" s="38"/>
      <c r="E104" s="38"/>
      <c r="F104" s="38"/>
      <c r="G104" s="38"/>
      <c r="H104" s="179"/>
      <c r="I104" s="171"/>
      <c r="J104" s="187"/>
      <c r="K104" s="171"/>
      <c r="L104" s="195"/>
      <c r="M104" s="47"/>
      <c r="N104" s="225"/>
      <c r="P104" s="204"/>
      <c r="Q104" s="213"/>
      <c r="R104" s="220"/>
      <c r="S104" s="213"/>
      <c r="T104" s="213"/>
      <c r="U104" s="47"/>
      <c r="V104" s="233"/>
      <c r="W104" s="225"/>
    </row>
    <row r="105" spans="1:23" ht="13.5" hidden="1" thickBot="1">
      <c r="A105" s="20" t="s">
        <v>117</v>
      </c>
      <c r="B105" s="21"/>
      <c r="C105" s="22"/>
      <c r="D105" s="35"/>
      <c r="E105" s="35"/>
      <c r="F105" s="35"/>
      <c r="G105" s="35"/>
      <c r="H105" s="180">
        <f>data_input!E101</f>
        <v>4253</v>
      </c>
      <c r="I105" s="172">
        <f>I107</f>
        <v>1997</v>
      </c>
      <c r="J105" s="188">
        <f>data_input!F101</f>
        <v>1</v>
      </c>
      <c r="K105" s="172">
        <f>H105-I105</f>
        <v>2256</v>
      </c>
      <c r="L105" s="196">
        <f>L107</f>
        <v>4253</v>
      </c>
      <c r="M105" s="45">
        <f>H105-L105</f>
        <v>0</v>
      </c>
      <c r="N105" s="226">
        <f>N107</f>
        <v>385.32779741301243</v>
      </c>
      <c r="P105" s="205">
        <f>data_input!G101</f>
        <v>5139.878</v>
      </c>
      <c r="Q105" s="214">
        <f>Q107</f>
        <v>1.0562044625158953</v>
      </c>
      <c r="R105" s="188">
        <f>R107</f>
        <v>1</v>
      </c>
      <c r="S105" s="214">
        <f>P105-Q105</f>
        <v>5138.821795537484</v>
      </c>
      <c r="T105" s="214">
        <f>T107</f>
        <v>5139.878</v>
      </c>
      <c r="U105" s="45">
        <f>P105-T105</f>
        <v>0</v>
      </c>
      <c r="V105" s="234">
        <f>V107</f>
        <v>465.68019485342097</v>
      </c>
      <c r="W105" s="226">
        <f>W107</f>
        <v>851.0079922664333</v>
      </c>
    </row>
    <row r="106" spans="1:23" ht="12.75" hidden="1">
      <c r="A106" s="16"/>
      <c r="B106" s="28"/>
      <c r="C106" s="23"/>
      <c r="D106" s="36"/>
      <c r="E106" s="36"/>
      <c r="F106" s="36"/>
      <c r="G106" s="36"/>
      <c r="H106" s="181"/>
      <c r="I106" s="173"/>
      <c r="J106" s="189"/>
      <c r="K106" s="173"/>
      <c r="L106" s="197"/>
      <c r="M106" s="48"/>
      <c r="N106" s="227"/>
      <c r="P106" s="206"/>
      <c r="Q106" s="215"/>
      <c r="R106" s="189"/>
      <c r="S106" s="215"/>
      <c r="T106" s="215"/>
      <c r="U106" s="48"/>
      <c r="V106" s="235"/>
      <c r="W106" s="227"/>
    </row>
    <row r="107" spans="1:23" ht="12.75" hidden="1">
      <c r="A107" s="7"/>
      <c r="B107" s="19" t="s">
        <v>118</v>
      </c>
      <c r="C107" s="29"/>
      <c r="D107" s="37">
        <v>1019</v>
      </c>
      <c r="E107" s="37" t="s">
        <v>258</v>
      </c>
      <c r="F107" s="37">
        <v>2</v>
      </c>
      <c r="G107" s="37"/>
      <c r="H107" s="182"/>
      <c r="I107" s="174">
        <f>I108</f>
        <v>1997</v>
      </c>
      <c r="J107" s="190">
        <f>data_input!F103</f>
        <v>1</v>
      </c>
      <c r="K107" s="174">
        <f>K108</f>
        <v>2256</v>
      </c>
      <c r="L107" s="198">
        <f>L108</f>
        <v>4253</v>
      </c>
      <c r="M107" s="47"/>
      <c r="N107" s="228">
        <f>N108</f>
        <v>385.32779741301243</v>
      </c>
      <c r="P107" s="207"/>
      <c r="Q107" s="216">
        <f>Q108</f>
        <v>1.0562044625158953</v>
      </c>
      <c r="R107" s="190">
        <f>R108</f>
        <v>1</v>
      </c>
      <c r="S107" s="216">
        <f>S108</f>
        <v>5138.821795537484</v>
      </c>
      <c r="T107" s="216">
        <f>T108</f>
        <v>5139.878</v>
      </c>
      <c r="U107" s="47"/>
      <c r="V107" s="236">
        <f>V108</f>
        <v>465.68019485342097</v>
      </c>
      <c r="W107" s="228">
        <f>W108</f>
        <v>851.0079922664333</v>
      </c>
    </row>
    <row r="108" spans="1:23" ht="12.75" hidden="1">
      <c r="A108" s="9"/>
      <c r="B108" s="10"/>
      <c r="C108" s="7" t="s">
        <v>23</v>
      </c>
      <c r="D108" s="38"/>
      <c r="E108" s="38"/>
      <c r="F108" s="38"/>
      <c r="G108" s="38"/>
      <c r="H108" s="179">
        <f>data_input!E104</f>
        <v>1997</v>
      </c>
      <c r="I108" s="171">
        <f>H108</f>
        <v>1997</v>
      </c>
      <c r="J108" s="187">
        <f>data_input!F104</f>
        <v>1</v>
      </c>
      <c r="K108" s="171">
        <f>K105*J108</f>
        <v>2256</v>
      </c>
      <c r="L108" s="195">
        <f>K108+I108</f>
        <v>4253</v>
      </c>
      <c r="M108" s="47"/>
      <c r="N108" s="225">
        <f>L108*$N$6</f>
        <v>385.32779741301243</v>
      </c>
      <c r="P108" s="204">
        <f>data_input!G104</f>
        <v>1.0562044625158953</v>
      </c>
      <c r="Q108" s="213">
        <f>P108</f>
        <v>1.0562044625158953</v>
      </c>
      <c r="R108" s="220">
        <f>L108/L105</f>
        <v>1</v>
      </c>
      <c r="S108" s="213">
        <f>S105*R108</f>
        <v>5138.821795537484</v>
      </c>
      <c r="T108" s="213">
        <f>S108+Q108</f>
        <v>5139.878</v>
      </c>
      <c r="U108" s="47"/>
      <c r="V108" s="233">
        <f>T108*$V$6</f>
        <v>465.68019485342097</v>
      </c>
      <c r="W108" s="225">
        <f>N108+V108</f>
        <v>851.0079922664333</v>
      </c>
    </row>
    <row r="109" spans="1:21" ht="12.75" hidden="1">
      <c r="A109" s="9"/>
      <c r="B109" s="5"/>
      <c r="C109" s="7"/>
      <c r="D109" s="38"/>
      <c r="E109" s="38"/>
      <c r="F109" s="38"/>
      <c r="G109" s="38"/>
      <c r="I109" s="171"/>
      <c r="K109" s="171"/>
      <c r="L109" s="195"/>
      <c r="M109" s="47"/>
      <c r="Q109" s="213"/>
      <c r="R109" s="220"/>
      <c r="S109" s="213"/>
      <c r="T109" s="213"/>
      <c r="U109" s="47"/>
    </row>
    <row r="110" spans="1:121" s="8" customFormat="1" ht="13.5" hidden="1" thickBot="1">
      <c r="A110" s="20" t="s">
        <v>119</v>
      </c>
      <c r="B110" s="21"/>
      <c r="C110" s="22"/>
      <c r="D110" s="35"/>
      <c r="E110" s="35"/>
      <c r="F110" s="35"/>
      <c r="G110" s="35"/>
      <c r="H110" s="180">
        <f>data_input!E106</f>
        <v>10425</v>
      </c>
      <c r="I110" s="172">
        <f>I112</f>
        <v>2621</v>
      </c>
      <c r="J110" s="188">
        <f>data_input!F106</f>
        <v>1</v>
      </c>
      <c r="K110" s="172">
        <f>H110-I110</f>
        <v>7804</v>
      </c>
      <c r="L110" s="196">
        <f>L112</f>
        <v>10425</v>
      </c>
      <c r="M110" s="45">
        <f>H110-L110</f>
        <v>0</v>
      </c>
      <c r="N110" s="226">
        <f>N112</f>
        <v>944.5197009242075</v>
      </c>
      <c r="O110" s="86"/>
      <c r="P110" s="205">
        <f>data_input!G106</f>
        <v>2355.652</v>
      </c>
      <c r="Q110" s="214">
        <f>Q112</f>
        <v>0.8748866417406191</v>
      </c>
      <c r="R110" s="188">
        <f>R112</f>
        <v>1</v>
      </c>
      <c r="S110" s="214">
        <f>P110-Q110</f>
        <v>2354.7771133582596</v>
      </c>
      <c r="T110" s="214">
        <f>T112</f>
        <v>2355.652</v>
      </c>
      <c r="U110" s="45">
        <f>P110-T110</f>
        <v>0</v>
      </c>
      <c r="V110" s="234">
        <f>V112</f>
        <v>213.42539304762698</v>
      </c>
      <c r="W110" s="226">
        <f>W112</f>
        <v>1157.9450939718345</v>
      </c>
      <c r="X110" s="86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</row>
    <row r="111" spans="1:121" s="8" customFormat="1" ht="12.75" hidden="1">
      <c r="A111" s="16"/>
      <c r="B111" s="28"/>
      <c r="C111" s="23"/>
      <c r="D111" s="36"/>
      <c r="E111" s="36"/>
      <c r="F111" s="36"/>
      <c r="G111" s="36"/>
      <c r="H111" s="181"/>
      <c r="I111" s="173"/>
      <c r="J111" s="189"/>
      <c r="K111" s="173"/>
      <c r="L111" s="197"/>
      <c r="M111" s="47"/>
      <c r="N111" s="227"/>
      <c r="O111" s="86"/>
      <c r="P111" s="206"/>
      <c r="Q111" s="215"/>
      <c r="R111" s="189"/>
      <c r="S111" s="215"/>
      <c r="T111" s="215"/>
      <c r="U111" s="47"/>
      <c r="V111" s="235"/>
      <c r="W111" s="227"/>
      <c r="X111" s="86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</row>
    <row r="112" spans="1:121" s="8" customFormat="1" ht="12.75" hidden="1">
      <c r="A112" s="7"/>
      <c r="B112" s="19" t="s">
        <v>120</v>
      </c>
      <c r="C112" s="29"/>
      <c r="D112" s="37">
        <v>794</v>
      </c>
      <c r="E112" s="37" t="s">
        <v>259</v>
      </c>
      <c r="F112" s="37">
        <v>2</v>
      </c>
      <c r="G112" s="37"/>
      <c r="H112" s="182"/>
      <c r="I112" s="174">
        <f>I113</f>
        <v>2621</v>
      </c>
      <c r="J112" s="190">
        <f>data_input!F108</f>
        <v>1</v>
      </c>
      <c r="K112" s="174">
        <f>K113</f>
        <v>7804</v>
      </c>
      <c r="L112" s="198">
        <f>L113</f>
        <v>10425</v>
      </c>
      <c r="M112" s="47"/>
      <c r="N112" s="228">
        <f>N113</f>
        <v>944.5197009242075</v>
      </c>
      <c r="O112" s="86"/>
      <c r="P112" s="207"/>
      <c r="Q112" s="216">
        <f>Q113</f>
        <v>0.8748866417406191</v>
      </c>
      <c r="R112" s="190">
        <f>R113</f>
        <v>1</v>
      </c>
      <c r="S112" s="216">
        <f>S113</f>
        <v>2354.7771133582596</v>
      </c>
      <c r="T112" s="216">
        <f>T113</f>
        <v>2355.652</v>
      </c>
      <c r="U112" s="47"/>
      <c r="V112" s="236">
        <f>V113</f>
        <v>213.42539304762698</v>
      </c>
      <c r="W112" s="228">
        <f>W113</f>
        <v>1157.9450939718345</v>
      </c>
      <c r="X112" s="86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</row>
    <row r="113" spans="1:121" s="8" customFormat="1" ht="12.75" hidden="1">
      <c r="A113" s="9"/>
      <c r="B113" s="10"/>
      <c r="C113" s="7" t="s">
        <v>24</v>
      </c>
      <c r="D113" s="38"/>
      <c r="E113" s="38"/>
      <c r="F113" s="38"/>
      <c r="G113" s="38"/>
      <c r="H113" s="179">
        <f>data_input!E109</f>
        <v>2621</v>
      </c>
      <c r="I113" s="171">
        <f>H113</f>
        <v>2621</v>
      </c>
      <c r="J113" s="187">
        <f>data_input!F109</f>
        <v>1</v>
      </c>
      <c r="K113" s="171">
        <f>K110*J113</f>
        <v>7804</v>
      </c>
      <c r="L113" s="195">
        <f>K113+I113</f>
        <v>10425</v>
      </c>
      <c r="M113" s="47"/>
      <c r="N113" s="225">
        <f>L113*$N$6</f>
        <v>944.5197009242075</v>
      </c>
      <c r="O113" s="86"/>
      <c r="P113" s="204">
        <f>data_input!G109</f>
        <v>0.8748866417406191</v>
      </c>
      <c r="Q113" s="213">
        <f>P113</f>
        <v>0.8748866417406191</v>
      </c>
      <c r="R113" s="220">
        <f>L113/L110</f>
        <v>1</v>
      </c>
      <c r="S113" s="213">
        <f>S110*R113</f>
        <v>2354.7771133582596</v>
      </c>
      <c r="T113" s="213">
        <f>S113+Q113</f>
        <v>2355.652</v>
      </c>
      <c r="U113" s="47"/>
      <c r="V113" s="233">
        <f>T113*$V$6</f>
        <v>213.42539304762698</v>
      </c>
      <c r="W113" s="225">
        <f>N113+V113</f>
        <v>1157.9450939718345</v>
      </c>
      <c r="X113" s="86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</row>
    <row r="114" spans="1:121" s="8" customFormat="1" ht="12.75" hidden="1">
      <c r="A114" s="4"/>
      <c r="B114" s="5"/>
      <c r="C114" s="4"/>
      <c r="D114" s="34"/>
      <c r="E114" s="34"/>
      <c r="F114" s="34"/>
      <c r="G114" s="34"/>
      <c r="H114" s="179"/>
      <c r="I114" s="171"/>
      <c r="J114" s="187"/>
      <c r="K114" s="171"/>
      <c r="L114" s="195"/>
      <c r="M114" s="47"/>
      <c r="N114" s="225"/>
      <c r="O114" s="86"/>
      <c r="P114" s="204"/>
      <c r="Q114" s="213"/>
      <c r="R114" s="220"/>
      <c r="S114" s="213"/>
      <c r="T114" s="213"/>
      <c r="U114" s="47"/>
      <c r="V114" s="233"/>
      <c r="W114" s="225"/>
      <c r="X114" s="86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</row>
    <row r="115" spans="1:121" s="8" customFormat="1" ht="13.5" hidden="1" thickBot="1">
      <c r="A115" s="20" t="s">
        <v>121</v>
      </c>
      <c r="B115" s="21"/>
      <c r="C115" s="22"/>
      <c r="D115" s="35"/>
      <c r="E115" s="35"/>
      <c r="F115" s="35"/>
      <c r="G115" s="35"/>
      <c r="H115" s="180">
        <f>data_input!E111</f>
        <v>3384</v>
      </c>
      <c r="I115" s="172">
        <f>I117</f>
        <v>1734</v>
      </c>
      <c r="J115" s="188">
        <f>data_input!F111</f>
        <v>1</v>
      </c>
      <c r="K115" s="172">
        <f>H115-I115</f>
        <v>1650</v>
      </c>
      <c r="L115" s="196">
        <f>L117</f>
        <v>3384</v>
      </c>
      <c r="M115" s="45">
        <f>H115-L115</f>
        <v>0</v>
      </c>
      <c r="N115" s="226">
        <f>N117</f>
        <v>306.595171983455</v>
      </c>
      <c r="O115" s="86"/>
      <c r="P115" s="205">
        <f>data_input!G111</f>
        <v>1676.65</v>
      </c>
      <c r="Q115" s="214">
        <f>Q117</f>
        <v>1.0173394192370129</v>
      </c>
      <c r="R115" s="188">
        <f>R117</f>
        <v>1</v>
      </c>
      <c r="S115" s="214">
        <f>P115-Q115</f>
        <v>1675.632660580763</v>
      </c>
      <c r="T115" s="214">
        <f>T117</f>
        <v>1676.65</v>
      </c>
      <c r="U115" s="45">
        <f>P115-T115</f>
        <v>0</v>
      </c>
      <c r="V115" s="234">
        <f>V117</f>
        <v>151.90685434576235</v>
      </c>
      <c r="W115" s="226">
        <f>W117</f>
        <v>458.5020263292173</v>
      </c>
      <c r="X115" s="86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</row>
    <row r="116" spans="1:121" s="8" customFormat="1" ht="12.75" hidden="1">
      <c r="A116" s="16"/>
      <c r="B116" s="28"/>
      <c r="C116" s="23"/>
      <c r="D116" s="36"/>
      <c r="E116" s="36"/>
      <c r="F116" s="36"/>
      <c r="G116" s="36"/>
      <c r="H116" s="181"/>
      <c r="I116" s="173"/>
      <c r="J116" s="189"/>
      <c r="K116" s="173"/>
      <c r="L116" s="197"/>
      <c r="M116" s="47"/>
      <c r="N116" s="227"/>
      <c r="O116" s="86"/>
      <c r="P116" s="206"/>
      <c r="Q116" s="215"/>
      <c r="R116" s="189"/>
      <c r="S116" s="215"/>
      <c r="T116" s="215"/>
      <c r="U116" s="47"/>
      <c r="V116" s="235"/>
      <c r="W116" s="227"/>
      <c r="X116" s="86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</row>
    <row r="117" spans="1:121" s="8" customFormat="1" ht="12.75" hidden="1">
      <c r="A117" s="7"/>
      <c r="B117" s="19" t="s">
        <v>122</v>
      </c>
      <c r="C117" s="29"/>
      <c r="D117" s="37">
        <v>820</v>
      </c>
      <c r="E117" s="37" t="s">
        <v>260</v>
      </c>
      <c r="F117" s="37">
        <v>2</v>
      </c>
      <c r="G117" s="37"/>
      <c r="H117" s="182"/>
      <c r="I117" s="174">
        <f>I118</f>
        <v>1734</v>
      </c>
      <c r="J117" s="190">
        <f>data_input!F113</f>
        <v>1</v>
      </c>
      <c r="K117" s="174">
        <f>K118</f>
        <v>1650</v>
      </c>
      <c r="L117" s="198">
        <f>L118</f>
        <v>3384</v>
      </c>
      <c r="M117" s="47"/>
      <c r="N117" s="228">
        <f>N118</f>
        <v>306.595171983455</v>
      </c>
      <c r="O117" s="86"/>
      <c r="P117" s="207"/>
      <c r="Q117" s="216">
        <f>Q118</f>
        <v>1.0173394192370129</v>
      </c>
      <c r="R117" s="190">
        <f>R118</f>
        <v>1</v>
      </c>
      <c r="S117" s="216">
        <f>S118</f>
        <v>1675.632660580763</v>
      </c>
      <c r="T117" s="216">
        <f>T118</f>
        <v>1676.65</v>
      </c>
      <c r="U117" s="47"/>
      <c r="V117" s="236">
        <f>V118</f>
        <v>151.90685434576235</v>
      </c>
      <c r="W117" s="228">
        <f>W118</f>
        <v>458.5020263292173</v>
      </c>
      <c r="X117" s="86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</row>
    <row r="118" spans="1:121" s="8" customFormat="1" ht="12.75" hidden="1">
      <c r="A118" s="9"/>
      <c r="B118" s="10"/>
      <c r="C118" s="7" t="s">
        <v>25</v>
      </c>
      <c r="D118" s="38"/>
      <c r="E118" s="38"/>
      <c r="F118" s="38"/>
      <c r="G118" s="38"/>
      <c r="H118" s="179">
        <f>data_input!E114</f>
        <v>1734</v>
      </c>
      <c r="I118" s="171">
        <f>H118</f>
        <v>1734</v>
      </c>
      <c r="J118" s="187">
        <f>data_input!F114</f>
        <v>1</v>
      </c>
      <c r="K118" s="171">
        <f>K115*J118</f>
        <v>1650</v>
      </c>
      <c r="L118" s="195">
        <f>K118+I118</f>
        <v>3384</v>
      </c>
      <c r="M118" s="47"/>
      <c r="N118" s="225">
        <f>L118*$N$6</f>
        <v>306.595171983455</v>
      </c>
      <c r="O118" s="86"/>
      <c r="P118" s="204">
        <f>data_input!G114</f>
        <v>1.0173394192370129</v>
      </c>
      <c r="Q118" s="213">
        <f>P118</f>
        <v>1.0173394192370129</v>
      </c>
      <c r="R118" s="220">
        <f>L118/L115</f>
        <v>1</v>
      </c>
      <c r="S118" s="213">
        <f>S115*R118</f>
        <v>1675.632660580763</v>
      </c>
      <c r="T118" s="213">
        <f>S118+Q118</f>
        <v>1676.65</v>
      </c>
      <c r="U118" s="47"/>
      <c r="V118" s="233">
        <f>T118*$V$6</f>
        <v>151.90685434576235</v>
      </c>
      <c r="W118" s="225">
        <f>N118+V118</f>
        <v>458.5020263292173</v>
      </c>
      <c r="X118" s="86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</row>
    <row r="119" spans="1:121" s="8" customFormat="1" ht="12.75" hidden="1">
      <c r="A119" s="9"/>
      <c r="B119" s="5"/>
      <c r="C119" s="7"/>
      <c r="D119" s="38"/>
      <c r="E119" s="38"/>
      <c r="F119" s="38"/>
      <c r="G119" s="38"/>
      <c r="H119" s="176"/>
      <c r="I119" s="171"/>
      <c r="J119" s="184"/>
      <c r="K119" s="171"/>
      <c r="L119" s="195"/>
      <c r="M119" s="47"/>
      <c r="N119" s="222"/>
      <c r="O119" s="86"/>
      <c r="P119" s="200"/>
      <c r="Q119" s="213"/>
      <c r="R119" s="220"/>
      <c r="S119" s="213"/>
      <c r="T119" s="213"/>
      <c r="U119" s="47"/>
      <c r="V119" s="230"/>
      <c r="W119" s="222"/>
      <c r="X119" s="86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</row>
    <row r="120" spans="1:121" s="8" customFormat="1" ht="13.5" hidden="1" thickBot="1">
      <c r="A120" s="20" t="s">
        <v>123</v>
      </c>
      <c r="B120" s="21"/>
      <c r="C120" s="22"/>
      <c r="D120" s="35"/>
      <c r="E120" s="35"/>
      <c r="F120" s="35"/>
      <c r="G120" s="35"/>
      <c r="H120" s="180">
        <f>data_input!E116</f>
        <v>7369</v>
      </c>
      <c r="I120" s="172">
        <f>I122</f>
        <v>3250</v>
      </c>
      <c r="J120" s="188">
        <f>data_input!F116</f>
        <v>1</v>
      </c>
      <c r="K120" s="172">
        <f>H120-I120</f>
        <v>4119</v>
      </c>
      <c r="L120" s="196">
        <f>L122</f>
        <v>7369</v>
      </c>
      <c r="M120" s="45">
        <f>H120-L120</f>
        <v>0</v>
      </c>
      <c r="N120" s="226">
        <f>N122</f>
        <v>667.6417914734278</v>
      </c>
      <c r="O120" s="86"/>
      <c r="P120" s="205">
        <f>data_input!G116</f>
        <v>4920.935</v>
      </c>
      <c r="Q120" s="214">
        <f>Q122</f>
        <v>1.4264822240904782</v>
      </c>
      <c r="R120" s="188">
        <f>R122</f>
        <v>1</v>
      </c>
      <c r="S120" s="214">
        <f>P120-Q120</f>
        <v>4919.50851777591</v>
      </c>
      <c r="T120" s="214">
        <f>T122</f>
        <v>4920.935</v>
      </c>
      <c r="U120" s="45">
        <f>P120-T120</f>
        <v>0</v>
      </c>
      <c r="V120" s="234">
        <f>V122</f>
        <v>445.8436503086298</v>
      </c>
      <c r="W120" s="226">
        <f>W122</f>
        <v>1113.4854417820575</v>
      </c>
      <c r="X120" s="86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</row>
    <row r="121" spans="1:121" s="8" customFormat="1" ht="12.75" hidden="1">
      <c r="A121" s="16"/>
      <c r="B121" s="28"/>
      <c r="C121" s="23"/>
      <c r="D121" s="36"/>
      <c r="E121" s="36"/>
      <c r="F121" s="36"/>
      <c r="G121" s="36"/>
      <c r="H121" s="181"/>
      <c r="I121" s="173"/>
      <c r="J121" s="189"/>
      <c r="K121" s="173"/>
      <c r="L121" s="197"/>
      <c r="M121" s="47"/>
      <c r="N121" s="227"/>
      <c r="O121" s="86"/>
      <c r="P121" s="206"/>
      <c r="Q121" s="215"/>
      <c r="R121" s="189"/>
      <c r="S121" s="215"/>
      <c r="T121" s="215"/>
      <c r="U121" s="47"/>
      <c r="V121" s="235"/>
      <c r="W121" s="227"/>
      <c r="X121" s="86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</row>
    <row r="122" spans="1:121" s="8" customFormat="1" ht="12.75" hidden="1">
      <c r="A122" s="7"/>
      <c r="B122" s="19" t="s">
        <v>227</v>
      </c>
      <c r="C122" s="29"/>
      <c r="D122" s="37">
        <v>811</v>
      </c>
      <c r="E122" s="37">
        <v>23461</v>
      </c>
      <c r="F122" s="37">
        <v>2</v>
      </c>
      <c r="G122" s="37"/>
      <c r="H122" s="182"/>
      <c r="I122" s="174">
        <f>I123</f>
        <v>3250</v>
      </c>
      <c r="J122" s="190">
        <f>data_input!F118</f>
        <v>1</v>
      </c>
      <c r="K122" s="174">
        <f>K123</f>
        <v>4119</v>
      </c>
      <c r="L122" s="198">
        <f>L123</f>
        <v>7369</v>
      </c>
      <c r="M122" s="47"/>
      <c r="N122" s="228">
        <f>N123</f>
        <v>667.6417914734278</v>
      </c>
      <c r="O122" s="86"/>
      <c r="P122" s="207"/>
      <c r="Q122" s="216">
        <f>Q123</f>
        <v>1.4264822240904782</v>
      </c>
      <c r="R122" s="190">
        <f>R123</f>
        <v>1</v>
      </c>
      <c r="S122" s="216">
        <f>S123</f>
        <v>4919.50851777591</v>
      </c>
      <c r="T122" s="216">
        <f>T123</f>
        <v>4920.935</v>
      </c>
      <c r="U122" s="47"/>
      <c r="V122" s="236">
        <f>V123</f>
        <v>445.8436503086298</v>
      </c>
      <c r="W122" s="228">
        <f>W123</f>
        <v>1113.4854417820575</v>
      </c>
      <c r="X122" s="86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</row>
    <row r="123" spans="1:121" s="8" customFormat="1" ht="12.75" hidden="1">
      <c r="A123" s="9"/>
      <c r="B123" s="10"/>
      <c r="C123" s="7" t="s">
        <v>200</v>
      </c>
      <c r="D123" s="38"/>
      <c r="E123" s="38"/>
      <c r="F123" s="38"/>
      <c r="G123" s="38"/>
      <c r="H123" s="179">
        <f>data_input!E119</f>
        <v>3250</v>
      </c>
      <c r="I123" s="171">
        <f>H123</f>
        <v>3250</v>
      </c>
      <c r="J123" s="187">
        <f>data_input!F119</f>
        <v>1</v>
      </c>
      <c r="K123" s="171">
        <f>K120*J123</f>
        <v>4119</v>
      </c>
      <c r="L123" s="195">
        <f>K123+I123</f>
        <v>7369</v>
      </c>
      <c r="M123" s="47"/>
      <c r="N123" s="225">
        <f>L123*$N$6</f>
        <v>667.6417914734278</v>
      </c>
      <c r="O123" s="86"/>
      <c r="P123" s="204">
        <f>data_input!G119</f>
        <v>1.4264822240904782</v>
      </c>
      <c r="Q123" s="213">
        <f>P123</f>
        <v>1.4264822240904782</v>
      </c>
      <c r="R123" s="220">
        <f>L123/L120</f>
        <v>1</v>
      </c>
      <c r="S123" s="213">
        <f>S120*R123</f>
        <v>4919.50851777591</v>
      </c>
      <c r="T123" s="213">
        <f>S123+Q123</f>
        <v>4920.935</v>
      </c>
      <c r="U123" s="47"/>
      <c r="V123" s="233">
        <f>T123*$V$6</f>
        <v>445.8436503086298</v>
      </c>
      <c r="W123" s="225">
        <f>N123+V123</f>
        <v>1113.4854417820575</v>
      </c>
      <c r="X123" s="86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</row>
    <row r="124" spans="1:121" s="8" customFormat="1" ht="12.75" hidden="1">
      <c r="A124" s="9"/>
      <c r="B124" s="5"/>
      <c r="C124" s="7"/>
      <c r="D124" s="38"/>
      <c r="E124" s="38"/>
      <c r="F124" s="38"/>
      <c r="G124" s="38"/>
      <c r="H124" s="176"/>
      <c r="I124" s="171"/>
      <c r="J124" s="184"/>
      <c r="K124" s="171"/>
      <c r="L124" s="195"/>
      <c r="M124" s="47"/>
      <c r="N124" s="222"/>
      <c r="O124" s="86"/>
      <c r="P124" s="200"/>
      <c r="Q124" s="213"/>
      <c r="R124" s="220"/>
      <c r="S124" s="213"/>
      <c r="T124" s="213"/>
      <c r="U124" s="47"/>
      <c r="V124" s="230"/>
      <c r="W124" s="222"/>
      <c r="X124" s="86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</row>
    <row r="125" spans="1:121" s="8" customFormat="1" ht="12.75" hidden="1">
      <c r="A125" s="9"/>
      <c r="B125" s="5"/>
      <c r="C125" s="7"/>
      <c r="D125" s="38"/>
      <c r="E125" s="38"/>
      <c r="F125" s="38"/>
      <c r="G125" s="38"/>
      <c r="H125" s="176"/>
      <c r="I125" s="171"/>
      <c r="J125" s="184"/>
      <c r="K125" s="171"/>
      <c r="L125" s="195"/>
      <c r="M125" s="47"/>
      <c r="N125" s="222"/>
      <c r="O125" s="86"/>
      <c r="P125" s="200"/>
      <c r="Q125" s="213"/>
      <c r="R125" s="220"/>
      <c r="S125" s="213"/>
      <c r="T125" s="213"/>
      <c r="U125" s="47"/>
      <c r="V125" s="230"/>
      <c r="W125" s="222"/>
      <c r="X125" s="86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</row>
    <row r="126" spans="1:121" s="8" customFormat="1" ht="15" hidden="1">
      <c r="A126" s="40" t="s">
        <v>124</v>
      </c>
      <c r="B126" s="5"/>
      <c r="C126" s="4"/>
      <c r="D126" s="34"/>
      <c r="E126" s="34"/>
      <c r="F126" s="34"/>
      <c r="G126" s="34"/>
      <c r="H126" s="178">
        <f>H128+H135+H144+H149+H154+H159+H164+H171+H176</f>
        <v>143015</v>
      </c>
      <c r="I126" s="170">
        <f>I128+I135+I144+I149+I154+I159+I164+I171+I176</f>
        <v>85451</v>
      </c>
      <c r="J126" s="186">
        <f>data_input!F122</f>
        <v>0</v>
      </c>
      <c r="K126" s="170">
        <f>K128+K135+K144+K149+K154+K159+K164+K171+K176</f>
        <v>57564</v>
      </c>
      <c r="L126" s="194">
        <f>L128+L135+L144+L149+L154+L159+L164+L171+L176</f>
        <v>143015</v>
      </c>
      <c r="M126" s="45">
        <f>H126-L126</f>
        <v>0</v>
      </c>
      <c r="N126" s="224">
        <f>N128+N135+N144+N149+N154+N159+N164+N171+N176</f>
        <v>12957.360674117557</v>
      </c>
      <c r="O126" s="86"/>
      <c r="P126" s="203">
        <f>P128+P135+P144+P149+P154+P159+P164+P171+P176</f>
        <v>24026.81</v>
      </c>
      <c r="Q126" s="212">
        <f>Q128+Q135+Q144+Q149+Q154+Q159+Q164+Q171+Q176</f>
        <v>41.070816339075776</v>
      </c>
      <c r="R126" s="220"/>
      <c r="S126" s="212">
        <f>S128+S135+S144+S149+S154+S159+S164+S171+S176</f>
        <v>23985.739183660924</v>
      </c>
      <c r="T126" s="212">
        <f>T128+T135+T144+T149+T154+T159+T164+T171+T176</f>
        <v>24026.81</v>
      </c>
      <c r="U126" s="45">
        <f>P126-T126</f>
        <v>0</v>
      </c>
      <c r="V126" s="232">
        <f>V128+V135+V144+V149+V154+V159+V164+V171+V176</f>
        <v>2176.8628676606963</v>
      </c>
      <c r="W126" s="224">
        <f>W128+W135+W144+W149+W154+W159+W164+W171+W176</f>
        <v>15134.223541778254</v>
      </c>
      <c r="X126" s="86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</row>
    <row r="127" spans="1:121" s="8" customFormat="1" ht="12.75" hidden="1">
      <c r="A127" s="4"/>
      <c r="B127" s="5"/>
      <c r="C127" s="4"/>
      <c r="D127" s="34"/>
      <c r="E127" s="34"/>
      <c r="F127" s="34"/>
      <c r="G127" s="34"/>
      <c r="H127" s="179"/>
      <c r="I127" s="171"/>
      <c r="J127" s="187"/>
      <c r="K127" s="171"/>
      <c r="L127" s="195"/>
      <c r="M127" s="47"/>
      <c r="N127" s="225"/>
      <c r="O127" s="86"/>
      <c r="P127" s="204"/>
      <c r="Q127" s="213"/>
      <c r="R127" s="220"/>
      <c r="S127" s="213"/>
      <c r="T127" s="213"/>
      <c r="U127" s="47"/>
      <c r="V127" s="233"/>
      <c r="W127" s="225"/>
      <c r="X127" s="86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</row>
    <row r="128" spans="1:121" s="8" customFormat="1" ht="13.5" hidden="1" thickBot="1">
      <c r="A128" s="20" t="s">
        <v>125</v>
      </c>
      <c r="B128" s="21"/>
      <c r="C128" s="22"/>
      <c r="D128" s="35"/>
      <c r="E128" s="35"/>
      <c r="F128" s="35"/>
      <c r="G128" s="35"/>
      <c r="H128" s="180">
        <f>data_input!E124</f>
        <v>6491</v>
      </c>
      <c r="I128" s="172">
        <f>I130+I132</f>
        <v>2011</v>
      </c>
      <c r="J128" s="188">
        <f>data_input!F124</f>
        <v>1</v>
      </c>
      <c r="K128" s="172">
        <f>H128-I128</f>
        <v>4480</v>
      </c>
      <c r="L128" s="196">
        <f>L130+L132</f>
        <v>6491</v>
      </c>
      <c r="M128" s="45">
        <f>H128-L128</f>
        <v>0</v>
      </c>
      <c r="N128" s="226">
        <f>N130+N132</f>
        <v>588.093753352425</v>
      </c>
      <c r="O128" s="86"/>
      <c r="P128" s="205">
        <f>data_input!G124</f>
        <v>4226.245</v>
      </c>
      <c r="Q128" s="214">
        <f>Q130+Q132</f>
        <v>0.9439900477700703</v>
      </c>
      <c r="R128" s="188">
        <f>R130+R132</f>
        <v>1</v>
      </c>
      <c r="S128" s="214">
        <f>P128-Q128</f>
        <v>4225.30100995223</v>
      </c>
      <c r="T128" s="214">
        <f>T130+T132</f>
        <v>4226.245</v>
      </c>
      <c r="U128" s="45">
        <f>P128-T128</f>
        <v>0</v>
      </c>
      <c r="V128" s="234">
        <f>V130+V132</f>
        <v>382.90375668416567</v>
      </c>
      <c r="W128" s="226">
        <f>W130+W132</f>
        <v>970.9975100365907</v>
      </c>
      <c r="X128" s="86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</row>
    <row r="129" spans="1:121" s="8" customFormat="1" ht="12.75" hidden="1">
      <c r="A129" s="16"/>
      <c r="B129" s="28"/>
      <c r="C129" s="23"/>
      <c r="D129" s="36"/>
      <c r="E129" s="36"/>
      <c r="F129" s="36"/>
      <c r="G129" s="36"/>
      <c r="H129" s="181"/>
      <c r="I129" s="173"/>
      <c r="J129" s="189"/>
      <c r="K129" s="173"/>
      <c r="L129" s="197"/>
      <c r="M129" s="47"/>
      <c r="N129" s="227"/>
      <c r="O129" s="86"/>
      <c r="P129" s="206"/>
      <c r="Q129" s="215"/>
      <c r="R129" s="189"/>
      <c r="S129" s="215"/>
      <c r="T129" s="215"/>
      <c r="U129" s="47"/>
      <c r="V129" s="235"/>
      <c r="W129" s="227"/>
      <c r="X129" s="86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</row>
    <row r="130" spans="1:121" s="8" customFormat="1" ht="12.75" hidden="1">
      <c r="A130" s="11"/>
      <c r="B130" s="19" t="s">
        <v>127</v>
      </c>
      <c r="C130" s="29"/>
      <c r="D130" s="37">
        <v>1004</v>
      </c>
      <c r="E130" s="37" t="s">
        <v>261</v>
      </c>
      <c r="F130" s="37">
        <v>1</v>
      </c>
      <c r="G130" s="37"/>
      <c r="H130" s="182"/>
      <c r="I130" s="174">
        <f>I131</f>
        <v>1203</v>
      </c>
      <c r="J130" s="190">
        <f>data_input!F126</f>
        <v>0.61</v>
      </c>
      <c r="K130" s="174">
        <f>K131</f>
        <v>2732.7999999999997</v>
      </c>
      <c r="L130" s="198">
        <f>L131</f>
        <v>3935.7999999999997</v>
      </c>
      <c r="M130" s="47"/>
      <c r="N130" s="228">
        <f>N131</f>
        <v>356.5890301100715</v>
      </c>
      <c r="O130" s="86"/>
      <c r="P130" s="207"/>
      <c r="Q130" s="216">
        <f>Q131</f>
        <v>0.5137564125062238</v>
      </c>
      <c r="R130" s="190">
        <f>R131</f>
        <v>0.6063472500385149</v>
      </c>
      <c r="S130" s="216">
        <f>S131</f>
        <v>2561.999647969494</v>
      </c>
      <c r="T130" s="216">
        <f>T131</f>
        <v>2562.5134043820003</v>
      </c>
      <c r="U130" s="47"/>
      <c r="V130" s="236">
        <f>V131</f>
        <v>232.16732799243738</v>
      </c>
      <c r="W130" s="228">
        <f>W131</f>
        <v>588.7563581025089</v>
      </c>
      <c r="X130" s="86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</row>
    <row r="131" spans="1:121" s="8" customFormat="1" ht="12.75" hidden="1">
      <c r="A131" s="9"/>
      <c r="B131" s="10"/>
      <c r="C131" s="7" t="s">
        <v>126</v>
      </c>
      <c r="D131" s="38"/>
      <c r="E131" s="38"/>
      <c r="F131" s="38"/>
      <c r="G131" s="38"/>
      <c r="H131" s="179">
        <f>data_input!E127</f>
        <v>1203</v>
      </c>
      <c r="I131" s="171">
        <f>H131</f>
        <v>1203</v>
      </c>
      <c r="J131" s="187">
        <f>data_input!F127</f>
        <v>0.61</v>
      </c>
      <c r="K131" s="171">
        <f>K$128*J131</f>
        <v>2732.7999999999997</v>
      </c>
      <c r="L131" s="195">
        <f>K131+I131</f>
        <v>3935.7999999999997</v>
      </c>
      <c r="M131" s="50"/>
      <c r="N131" s="225">
        <f>L131*$N$6</f>
        <v>356.5890301100715</v>
      </c>
      <c r="O131" s="86"/>
      <c r="P131" s="204">
        <f>data_input!G127</f>
        <v>0.5137564125062238</v>
      </c>
      <c r="Q131" s="213">
        <f>P131</f>
        <v>0.5137564125062238</v>
      </c>
      <c r="R131" s="220">
        <f>L131/$L$128</f>
        <v>0.6063472500385149</v>
      </c>
      <c r="S131" s="213">
        <f>S$128*R131</f>
        <v>2561.999647969494</v>
      </c>
      <c r="T131" s="213">
        <f>S131+Q131</f>
        <v>2562.5134043820003</v>
      </c>
      <c r="U131" s="50"/>
      <c r="V131" s="233">
        <f>T131*$V$6</f>
        <v>232.16732799243738</v>
      </c>
      <c r="W131" s="225">
        <f>N131+V131</f>
        <v>588.7563581025089</v>
      </c>
      <c r="X131" s="86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</row>
    <row r="132" spans="1:121" s="8" customFormat="1" ht="12.75" hidden="1">
      <c r="A132" s="16"/>
      <c r="B132" s="19" t="s">
        <v>128</v>
      </c>
      <c r="C132" s="29"/>
      <c r="D132" s="37">
        <v>1009</v>
      </c>
      <c r="E132" s="37" t="s">
        <v>261</v>
      </c>
      <c r="F132" s="37">
        <v>1</v>
      </c>
      <c r="G132" s="37"/>
      <c r="H132" s="182"/>
      <c r="I132" s="174">
        <f>I133</f>
        <v>808</v>
      </c>
      <c r="J132" s="190">
        <f>data_input!F128</f>
        <v>0.39</v>
      </c>
      <c r="K132" s="174">
        <f>K133</f>
        <v>1747.2</v>
      </c>
      <c r="L132" s="198">
        <f>L133</f>
        <v>2555.2</v>
      </c>
      <c r="M132" s="47"/>
      <c r="N132" s="228">
        <f>N133</f>
        <v>231.50472324235346</v>
      </c>
      <c r="O132" s="86"/>
      <c r="P132" s="207"/>
      <c r="Q132" s="216">
        <f>Q133</f>
        <v>0.4302336352638465</v>
      </c>
      <c r="R132" s="190">
        <f>R133</f>
        <v>0.3936527499614851</v>
      </c>
      <c r="S132" s="216">
        <f>S133</f>
        <v>1663.3013619827354</v>
      </c>
      <c r="T132" s="216">
        <f>T133</f>
        <v>1663.7315956179993</v>
      </c>
      <c r="U132" s="47"/>
      <c r="V132" s="236">
        <f>V133</f>
        <v>150.7364286917283</v>
      </c>
      <c r="W132" s="228">
        <f>W133</f>
        <v>382.24115193408176</v>
      </c>
      <c r="X132" s="86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</row>
    <row r="133" spans="1:121" s="8" customFormat="1" ht="12.75" hidden="1">
      <c r="A133" s="9"/>
      <c r="B133" s="10"/>
      <c r="C133" s="7" t="s">
        <v>26</v>
      </c>
      <c r="D133" s="38"/>
      <c r="E133" s="38"/>
      <c r="F133" s="38"/>
      <c r="G133" s="38"/>
      <c r="H133" s="179">
        <f>data_input!E129</f>
        <v>808</v>
      </c>
      <c r="I133" s="171">
        <f>H133</f>
        <v>808</v>
      </c>
      <c r="J133" s="187">
        <f>data_input!F129</f>
        <v>0.39</v>
      </c>
      <c r="K133" s="171">
        <f>K$128*J133</f>
        <v>1747.2</v>
      </c>
      <c r="L133" s="195">
        <f>K133+I133</f>
        <v>2555.2</v>
      </c>
      <c r="M133" s="47"/>
      <c r="N133" s="225">
        <f>L133*$N$6</f>
        <v>231.50472324235346</v>
      </c>
      <c r="O133" s="86"/>
      <c r="P133" s="204">
        <f>data_input!G129</f>
        <v>0.4302336352638465</v>
      </c>
      <c r="Q133" s="213">
        <f>P133</f>
        <v>0.4302336352638465</v>
      </c>
      <c r="R133" s="220">
        <f>L133/$L$128</f>
        <v>0.3936527499614851</v>
      </c>
      <c r="S133" s="213">
        <f>S$128*R133</f>
        <v>1663.3013619827354</v>
      </c>
      <c r="T133" s="213">
        <f>S133+Q133</f>
        <v>1663.7315956179993</v>
      </c>
      <c r="U133" s="47"/>
      <c r="V133" s="233">
        <f>T133*$V$6</f>
        <v>150.7364286917283</v>
      </c>
      <c r="W133" s="225">
        <f>N133+V133</f>
        <v>382.24115193408176</v>
      </c>
      <c r="X133" s="86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</row>
    <row r="134" spans="1:121" s="8" customFormat="1" ht="12.75" hidden="1">
      <c r="A134" s="9"/>
      <c r="B134" s="5"/>
      <c r="C134" s="7"/>
      <c r="D134" s="38"/>
      <c r="E134" s="38"/>
      <c r="F134" s="38"/>
      <c r="G134" s="38"/>
      <c r="H134" s="176"/>
      <c r="I134" s="171"/>
      <c r="J134" s="184"/>
      <c r="K134" s="171"/>
      <c r="L134" s="195"/>
      <c r="M134" s="47"/>
      <c r="N134" s="222"/>
      <c r="O134" s="86"/>
      <c r="P134" s="200"/>
      <c r="Q134" s="213"/>
      <c r="R134" s="220"/>
      <c r="S134" s="213"/>
      <c r="T134" s="213"/>
      <c r="U134" s="47"/>
      <c r="V134" s="230"/>
      <c r="W134" s="222"/>
      <c r="X134" s="86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</row>
    <row r="135" spans="1:121" s="8" customFormat="1" ht="13.5" hidden="1" thickBot="1">
      <c r="A135" s="20" t="s">
        <v>129</v>
      </c>
      <c r="B135" s="21"/>
      <c r="C135" s="22"/>
      <c r="D135" s="35"/>
      <c r="E135" s="35"/>
      <c r="F135" s="35"/>
      <c r="G135" s="35"/>
      <c r="H135" s="180">
        <f>data_input!E131</f>
        <v>81327</v>
      </c>
      <c r="I135" s="172">
        <f>I137+I139+I141</f>
        <v>59787</v>
      </c>
      <c r="J135" s="188">
        <f>data_input!F131</f>
        <v>1</v>
      </c>
      <c r="K135" s="172">
        <f>H135-I135</f>
        <v>21540</v>
      </c>
      <c r="L135" s="196">
        <f>L137+L139+L141</f>
        <v>81327</v>
      </c>
      <c r="M135" s="45">
        <f>H135-L135</f>
        <v>0</v>
      </c>
      <c r="N135" s="226">
        <f>N137+N139+N141</f>
        <v>7368.3408841307455</v>
      </c>
      <c r="O135" s="86"/>
      <c r="P135" s="205">
        <f>data_input!G131</f>
        <v>2698.018</v>
      </c>
      <c r="Q135" s="214">
        <f>Q137+Q139+Q141</f>
        <v>22.665271614850905</v>
      </c>
      <c r="R135" s="188">
        <f>R137+R139+R141</f>
        <v>1</v>
      </c>
      <c r="S135" s="214">
        <f>P135-Q135</f>
        <v>2675.352728385149</v>
      </c>
      <c r="T135" s="214">
        <f>T137+T139+T141</f>
        <v>2698.018</v>
      </c>
      <c r="U135" s="45">
        <f>P135-T135</f>
        <v>0</v>
      </c>
      <c r="V135" s="234">
        <f>V137+V139+V141</f>
        <v>244.4442354386694</v>
      </c>
      <c r="W135" s="226">
        <f>W137+W139+W141</f>
        <v>7612.785119569416</v>
      </c>
      <c r="X135" s="86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</row>
    <row r="136" spans="1:121" s="8" customFormat="1" ht="12.75" hidden="1">
      <c r="A136" s="16"/>
      <c r="B136" s="28"/>
      <c r="C136" s="23"/>
      <c r="D136" s="36"/>
      <c r="E136" s="36"/>
      <c r="F136" s="36"/>
      <c r="G136" s="36"/>
      <c r="H136" s="181"/>
      <c r="I136" s="173"/>
      <c r="J136" s="189"/>
      <c r="K136" s="173"/>
      <c r="L136" s="197"/>
      <c r="M136" s="47"/>
      <c r="N136" s="227"/>
      <c r="O136" s="86"/>
      <c r="P136" s="206"/>
      <c r="Q136" s="215"/>
      <c r="R136" s="189"/>
      <c r="S136" s="215"/>
      <c r="T136" s="215"/>
      <c r="U136" s="47"/>
      <c r="V136" s="235"/>
      <c r="W136" s="227"/>
      <c r="X136" s="86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</row>
    <row r="137" spans="1:121" s="8" customFormat="1" ht="12.75" hidden="1">
      <c r="A137" s="11"/>
      <c r="B137" s="19" t="s">
        <v>130</v>
      </c>
      <c r="C137" s="29"/>
      <c r="D137" s="37">
        <v>919</v>
      </c>
      <c r="E137" s="37">
        <v>18646</v>
      </c>
      <c r="F137" s="37">
        <v>1</v>
      </c>
      <c r="G137" s="37"/>
      <c r="H137" s="182"/>
      <c r="I137" s="174">
        <f>I138</f>
        <v>597</v>
      </c>
      <c r="J137" s="190">
        <f>data_input!F133</f>
        <v>0.04</v>
      </c>
      <c r="K137" s="174">
        <f>K138</f>
        <v>861.6</v>
      </c>
      <c r="L137" s="198">
        <f>L138</f>
        <v>1458.6</v>
      </c>
      <c r="M137" s="47"/>
      <c r="N137" s="228">
        <f>N138</f>
        <v>132.15121686024452</v>
      </c>
      <c r="O137" s="86"/>
      <c r="P137" s="207"/>
      <c r="Q137" s="216">
        <f>Q138</f>
        <v>0.3506626136141511</v>
      </c>
      <c r="R137" s="190">
        <f>R138</f>
        <v>0.017935003135490058</v>
      </c>
      <c r="S137" s="216">
        <f>S138</f>
        <v>47.98245957212953</v>
      </c>
      <c r="T137" s="216">
        <f>T138</f>
        <v>48.333122185743676</v>
      </c>
      <c r="U137" s="47"/>
      <c r="V137" s="236">
        <f>V138</f>
        <v>4.379049027492738</v>
      </c>
      <c r="W137" s="228">
        <f>W138</f>
        <v>136.53026588773724</v>
      </c>
      <c r="X137" s="86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</row>
    <row r="138" spans="1:121" s="8" customFormat="1" ht="12.75" hidden="1">
      <c r="A138" s="9"/>
      <c r="B138" s="10"/>
      <c r="C138" s="7" t="s">
        <v>27</v>
      </c>
      <c r="D138" s="38"/>
      <c r="E138" s="38"/>
      <c r="F138" s="38"/>
      <c r="G138" s="38"/>
      <c r="H138" s="179">
        <f>data_input!E134</f>
        <v>597</v>
      </c>
      <c r="I138" s="171">
        <f>H138</f>
        <v>597</v>
      </c>
      <c r="J138" s="187">
        <f>data_input!F134</f>
        <v>0.04</v>
      </c>
      <c r="K138" s="171">
        <f>K$135*J138</f>
        <v>861.6</v>
      </c>
      <c r="L138" s="195">
        <f>K138+I138</f>
        <v>1458.6</v>
      </c>
      <c r="M138" s="50"/>
      <c r="N138" s="225">
        <f>L138*$N$6</f>
        <v>132.15121686024452</v>
      </c>
      <c r="O138" s="86"/>
      <c r="P138" s="204">
        <f>data_input!G134</f>
        <v>0.3506626136141511</v>
      </c>
      <c r="Q138" s="213">
        <f>P138</f>
        <v>0.3506626136141511</v>
      </c>
      <c r="R138" s="220">
        <f>L138/$L$135</f>
        <v>0.017935003135490058</v>
      </c>
      <c r="S138" s="213">
        <f>S$135*R138</f>
        <v>47.98245957212953</v>
      </c>
      <c r="T138" s="213">
        <f>S138+Q138</f>
        <v>48.333122185743676</v>
      </c>
      <c r="U138" s="50"/>
      <c r="V138" s="233">
        <f>T138*$V$6</f>
        <v>4.379049027492738</v>
      </c>
      <c r="W138" s="225">
        <f>N138+V138</f>
        <v>136.53026588773724</v>
      </c>
      <c r="X138" s="86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</row>
    <row r="139" spans="1:121" s="8" customFormat="1" ht="12.75" hidden="1">
      <c r="A139" s="16"/>
      <c r="B139" s="19" t="s">
        <v>131</v>
      </c>
      <c r="C139" s="29"/>
      <c r="D139" s="37">
        <v>931</v>
      </c>
      <c r="E139" s="37">
        <v>23440</v>
      </c>
      <c r="F139" s="37">
        <v>1</v>
      </c>
      <c r="G139" s="37"/>
      <c r="H139" s="182"/>
      <c r="I139" s="174">
        <f>I140</f>
        <v>685</v>
      </c>
      <c r="J139" s="190">
        <f>data_input!F135</f>
        <v>0.04</v>
      </c>
      <c r="K139" s="174">
        <f>K140</f>
        <v>861.6</v>
      </c>
      <c r="L139" s="198">
        <f>L140</f>
        <v>1546.6</v>
      </c>
      <c r="M139" s="47"/>
      <c r="N139" s="228">
        <f>N140</f>
        <v>140.1241409543769</v>
      </c>
      <c r="O139" s="86"/>
      <c r="P139" s="207"/>
      <c r="Q139" s="216">
        <f>Q140</f>
        <v>0.5246039526504738</v>
      </c>
      <c r="R139" s="190">
        <f>R140</f>
        <v>0.019017054606711176</v>
      </c>
      <c r="S139" s="216">
        <f>S140</f>
        <v>50.877328927914114</v>
      </c>
      <c r="T139" s="216">
        <f>T140</f>
        <v>51.40193288056459</v>
      </c>
      <c r="U139" s="47"/>
      <c r="V139" s="236">
        <f>V140</f>
        <v>4.65708760395943</v>
      </c>
      <c r="W139" s="228">
        <f>W140</f>
        <v>144.78122855833635</v>
      </c>
      <c r="X139" s="86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</row>
    <row r="140" spans="1:121" s="8" customFormat="1" ht="12.75" hidden="1">
      <c r="A140" s="9"/>
      <c r="B140" s="10"/>
      <c r="C140" s="7" t="s">
        <v>2</v>
      </c>
      <c r="D140" s="38"/>
      <c r="E140" s="38"/>
      <c r="F140" s="38"/>
      <c r="G140" s="38"/>
      <c r="H140" s="179">
        <f>data_input!E136</f>
        <v>685</v>
      </c>
      <c r="I140" s="171">
        <f>H140</f>
        <v>685</v>
      </c>
      <c r="J140" s="187">
        <f>data_input!F136</f>
        <v>0.04</v>
      </c>
      <c r="K140" s="171">
        <f>K$135*J140</f>
        <v>861.6</v>
      </c>
      <c r="L140" s="195">
        <f>K140+I140</f>
        <v>1546.6</v>
      </c>
      <c r="M140" s="47"/>
      <c r="N140" s="225">
        <f>L140*$N$6</f>
        <v>140.1241409543769</v>
      </c>
      <c r="O140" s="86"/>
      <c r="P140" s="204">
        <f>data_input!G136</f>
        <v>0.5246039526504738</v>
      </c>
      <c r="Q140" s="213">
        <f>P140</f>
        <v>0.5246039526504738</v>
      </c>
      <c r="R140" s="220">
        <f>L140/$L$135</f>
        <v>0.019017054606711176</v>
      </c>
      <c r="S140" s="213">
        <f>S$135*R140</f>
        <v>50.877328927914114</v>
      </c>
      <c r="T140" s="213">
        <f>S140+Q140</f>
        <v>51.40193288056459</v>
      </c>
      <c r="U140" s="47"/>
      <c r="V140" s="233">
        <f>T140*$V$6</f>
        <v>4.65708760395943</v>
      </c>
      <c r="W140" s="225">
        <f>N140+V140</f>
        <v>144.78122855833635</v>
      </c>
      <c r="X140" s="86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</row>
    <row r="141" spans="1:121" s="8" customFormat="1" ht="12.75" hidden="1">
      <c r="A141" s="9"/>
      <c r="B141" s="19" t="s">
        <v>132</v>
      </c>
      <c r="C141" s="29"/>
      <c r="D141" s="37">
        <v>892</v>
      </c>
      <c r="E141" s="37">
        <v>23463</v>
      </c>
      <c r="F141" s="37">
        <v>1</v>
      </c>
      <c r="G141" s="37"/>
      <c r="H141" s="182"/>
      <c r="I141" s="174">
        <f>I142</f>
        <v>58505</v>
      </c>
      <c r="J141" s="190">
        <f>data_input!F137</f>
        <v>0.92</v>
      </c>
      <c r="K141" s="174">
        <f>K142</f>
        <v>19816.8</v>
      </c>
      <c r="L141" s="198">
        <f>L142</f>
        <v>78321.8</v>
      </c>
      <c r="M141" s="47"/>
      <c r="N141" s="228">
        <f>N142</f>
        <v>7096.065526316124</v>
      </c>
      <c r="O141" s="86"/>
      <c r="P141" s="207"/>
      <c r="Q141" s="216">
        <f>Q142</f>
        <v>21.79000504858628</v>
      </c>
      <c r="R141" s="190">
        <f>R142</f>
        <v>0.9630479422577988</v>
      </c>
      <c r="S141" s="216">
        <f>S142</f>
        <v>2576.4929398851054</v>
      </c>
      <c r="T141" s="216">
        <f>T142</f>
        <v>2598.282944933692</v>
      </c>
      <c r="U141" s="47"/>
      <c r="V141" s="236">
        <f>V142</f>
        <v>235.40809880721724</v>
      </c>
      <c r="W141" s="228">
        <f>W142</f>
        <v>7331.473625123342</v>
      </c>
      <c r="X141" s="86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</row>
    <row r="142" spans="1:121" s="8" customFormat="1" ht="12.75" hidden="1">
      <c r="A142" s="7"/>
      <c r="B142" s="10"/>
      <c r="C142" s="7" t="s">
        <v>28</v>
      </c>
      <c r="D142" s="38"/>
      <c r="E142" s="38"/>
      <c r="F142" s="38"/>
      <c r="G142" s="38"/>
      <c r="H142" s="179">
        <f>data_input!E138</f>
        <v>58505</v>
      </c>
      <c r="I142" s="171">
        <f>H142</f>
        <v>58505</v>
      </c>
      <c r="J142" s="187">
        <f>data_input!F138</f>
        <v>0.92</v>
      </c>
      <c r="K142" s="171">
        <f>K$135*J142</f>
        <v>19816.8</v>
      </c>
      <c r="L142" s="195">
        <f>K142+I142</f>
        <v>78321.8</v>
      </c>
      <c r="M142" s="47"/>
      <c r="N142" s="225">
        <f>L142*$N$6</f>
        <v>7096.065526316124</v>
      </c>
      <c r="O142" s="86"/>
      <c r="P142" s="204">
        <f>data_input!G138</f>
        <v>21.79000504858628</v>
      </c>
      <c r="Q142" s="213">
        <f>P142</f>
        <v>21.79000504858628</v>
      </c>
      <c r="R142" s="220">
        <f>L142/$L$135</f>
        <v>0.9630479422577988</v>
      </c>
      <c r="S142" s="213">
        <f>S$135*R142</f>
        <v>2576.4929398851054</v>
      </c>
      <c r="T142" s="213">
        <f>S142+Q142</f>
        <v>2598.282944933692</v>
      </c>
      <c r="U142" s="47"/>
      <c r="V142" s="233">
        <f>T142*$V$6</f>
        <v>235.40809880721724</v>
      </c>
      <c r="W142" s="225">
        <f>N142+V142</f>
        <v>7331.473625123342</v>
      </c>
      <c r="X142" s="86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</row>
    <row r="143" spans="1:121" s="8" customFormat="1" ht="12.75" hidden="1">
      <c r="A143" s="7"/>
      <c r="B143" s="10"/>
      <c r="C143" s="7"/>
      <c r="D143" s="38"/>
      <c r="E143" s="38"/>
      <c r="F143" s="38"/>
      <c r="G143" s="38"/>
      <c r="H143" s="179"/>
      <c r="I143" s="171"/>
      <c r="J143" s="187"/>
      <c r="K143" s="171"/>
      <c r="L143" s="195"/>
      <c r="M143" s="47"/>
      <c r="N143" s="225"/>
      <c r="O143" s="139"/>
      <c r="P143" s="204"/>
      <c r="Q143" s="213"/>
      <c r="R143" s="220"/>
      <c r="S143" s="213"/>
      <c r="T143" s="213"/>
      <c r="U143" s="47"/>
      <c r="V143" s="233"/>
      <c r="W143" s="225"/>
      <c r="X143" s="86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</row>
    <row r="144" spans="1:121" s="8" customFormat="1" ht="13.5" hidden="1" thickBot="1">
      <c r="A144" s="20" t="s">
        <v>133</v>
      </c>
      <c r="B144" s="21"/>
      <c r="C144" s="22"/>
      <c r="D144" s="35"/>
      <c r="E144" s="35"/>
      <c r="F144" s="35"/>
      <c r="G144" s="35"/>
      <c r="H144" s="180">
        <f>data_input!E140</f>
        <v>5813</v>
      </c>
      <c r="I144" s="172">
        <f>I146</f>
        <v>1464</v>
      </c>
      <c r="J144" s="188">
        <f>data_input!F140</f>
        <v>1</v>
      </c>
      <c r="K144" s="172">
        <f>H144-I144</f>
        <v>4349</v>
      </c>
      <c r="L144" s="196">
        <f>L146</f>
        <v>5813</v>
      </c>
      <c r="M144" s="45">
        <f>H144-L144</f>
        <v>0</v>
      </c>
      <c r="N144" s="226">
        <f>N146</f>
        <v>526.6659972635414</v>
      </c>
      <c r="O144" s="86"/>
      <c r="P144" s="205">
        <f>data_input!G140</f>
        <v>3973.437</v>
      </c>
      <c r="Q144" s="214">
        <f>Q146</f>
        <v>2.0680832389246424</v>
      </c>
      <c r="R144" s="188">
        <f>R146</f>
        <v>1</v>
      </c>
      <c r="S144" s="214">
        <f>P144-Q144</f>
        <v>3971.368916761075</v>
      </c>
      <c r="T144" s="214">
        <f>T146</f>
        <v>3973.437</v>
      </c>
      <c r="U144" s="45">
        <f>P144-T144</f>
        <v>0</v>
      </c>
      <c r="V144" s="234">
        <f>V146</f>
        <v>359.9989953842859</v>
      </c>
      <c r="W144" s="226">
        <f>W146</f>
        <v>886.6649926478273</v>
      </c>
      <c r="X144" s="86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</row>
    <row r="145" spans="1:121" s="8" customFormat="1" ht="12.75" hidden="1">
      <c r="A145" s="16"/>
      <c r="B145" s="28"/>
      <c r="C145" s="23"/>
      <c r="D145" s="36"/>
      <c r="E145" s="36"/>
      <c r="F145" s="36"/>
      <c r="G145" s="36"/>
      <c r="H145" s="181"/>
      <c r="I145" s="173"/>
      <c r="J145" s="189"/>
      <c r="K145" s="173"/>
      <c r="L145" s="197"/>
      <c r="M145" s="47"/>
      <c r="N145" s="227"/>
      <c r="O145" s="86"/>
      <c r="P145" s="206"/>
      <c r="Q145" s="215"/>
      <c r="R145" s="189"/>
      <c r="S145" s="215"/>
      <c r="T145" s="215"/>
      <c r="U145" s="47"/>
      <c r="V145" s="235"/>
      <c r="W145" s="227"/>
      <c r="X145" s="86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</row>
    <row r="146" spans="1:121" s="8" customFormat="1" ht="12.75" hidden="1">
      <c r="A146" s="7"/>
      <c r="B146" s="19" t="s">
        <v>134</v>
      </c>
      <c r="C146" s="29"/>
      <c r="D146" s="37">
        <v>953</v>
      </c>
      <c r="E146" s="37" t="s">
        <v>262</v>
      </c>
      <c r="F146" s="37">
        <v>2</v>
      </c>
      <c r="G146" s="37"/>
      <c r="H146" s="182"/>
      <c r="I146" s="174">
        <f>I147</f>
        <v>1464</v>
      </c>
      <c r="J146" s="190">
        <f>data_input!F142</f>
        <v>1</v>
      </c>
      <c r="K146" s="174">
        <f>K147</f>
        <v>4349</v>
      </c>
      <c r="L146" s="198">
        <f>L147</f>
        <v>5813</v>
      </c>
      <c r="M146" s="47"/>
      <c r="N146" s="228">
        <f>N147</f>
        <v>526.6659972635414</v>
      </c>
      <c r="O146" s="86"/>
      <c r="P146" s="207"/>
      <c r="Q146" s="216">
        <f>Q147</f>
        <v>2.0680832389246424</v>
      </c>
      <c r="R146" s="190">
        <f>R147</f>
        <v>1</v>
      </c>
      <c r="S146" s="216">
        <f>S147</f>
        <v>3971.368916761075</v>
      </c>
      <c r="T146" s="216">
        <f>T147</f>
        <v>3973.437</v>
      </c>
      <c r="U146" s="47"/>
      <c r="V146" s="236">
        <f>V147</f>
        <v>359.9989953842859</v>
      </c>
      <c r="W146" s="228">
        <f>W147</f>
        <v>886.6649926478273</v>
      </c>
      <c r="X146" s="86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</row>
    <row r="147" spans="1:121" s="8" customFormat="1" ht="12.75" hidden="1">
      <c r="A147" s="9"/>
      <c r="B147" s="10"/>
      <c r="C147" s="7" t="s">
        <v>29</v>
      </c>
      <c r="D147" s="38"/>
      <c r="E147" s="38"/>
      <c r="F147" s="38"/>
      <c r="G147" s="38"/>
      <c r="H147" s="179">
        <f>data_input!E143</f>
        <v>1464</v>
      </c>
      <c r="I147" s="171">
        <f>H147</f>
        <v>1464</v>
      </c>
      <c r="J147" s="187">
        <f>data_input!F143</f>
        <v>1</v>
      </c>
      <c r="K147" s="171">
        <f>K144*J147</f>
        <v>4349</v>
      </c>
      <c r="L147" s="195">
        <f>K147+I147</f>
        <v>5813</v>
      </c>
      <c r="M147" s="47"/>
      <c r="N147" s="225">
        <f>L147*$N$6</f>
        <v>526.6659972635414</v>
      </c>
      <c r="O147" s="86"/>
      <c r="P147" s="204">
        <f>data_input!G143</f>
        <v>2.0680832389246424</v>
      </c>
      <c r="Q147" s="213">
        <f>P147</f>
        <v>2.0680832389246424</v>
      </c>
      <c r="R147" s="220">
        <f>L147/L144</f>
        <v>1</v>
      </c>
      <c r="S147" s="213">
        <f>S144*R147</f>
        <v>3971.368916761075</v>
      </c>
      <c r="T147" s="213">
        <f>S147+Q147</f>
        <v>3973.437</v>
      </c>
      <c r="U147" s="47"/>
      <c r="V147" s="233">
        <f>T147*$V$6</f>
        <v>359.9989953842859</v>
      </c>
      <c r="W147" s="225">
        <f>N147+V147</f>
        <v>886.6649926478273</v>
      </c>
      <c r="X147" s="86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</row>
    <row r="148" spans="1:121" s="8" customFormat="1" ht="12.75" hidden="1">
      <c r="A148" s="7"/>
      <c r="B148" s="10"/>
      <c r="C148" s="7"/>
      <c r="D148" s="38"/>
      <c r="E148" s="38"/>
      <c r="F148" s="38"/>
      <c r="G148" s="38"/>
      <c r="H148" s="179"/>
      <c r="I148" s="171"/>
      <c r="J148" s="187"/>
      <c r="K148" s="171"/>
      <c r="L148" s="195"/>
      <c r="M148" s="47"/>
      <c r="N148" s="225"/>
      <c r="O148" s="86"/>
      <c r="P148" s="204"/>
      <c r="Q148" s="213"/>
      <c r="R148" s="220"/>
      <c r="S148" s="213"/>
      <c r="T148" s="213"/>
      <c r="U148" s="47"/>
      <c r="V148" s="233"/>
      <c r="W148" s="225"/>
      <c r="X148" s="86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</row>
    <row r="149" spans="1:121" s="8" customFormat="1" ht="13.5" hidden="1" thickBot="1">
      <c r="A149" s="20" t="s">
        <v>135</v>
      </c>
      <c r="B149" s="21"/>
      <c r="C149" s="22"/>
      <c r="D149" s="35"/>
      <c r="E149" s="35"/>
      <c r="F149" s="35"/>
      <c r="G149" s="35"/>
      <c r="H149" s="180">
        <f>data_input!E145</f>
        <v>13399</v>
      </c>
      <c r="I149" s="172">
        <f>I151</f>
        <v>2869</v>
      </c>
      <c r="J149" s="188">
        <f>data_input!F145</f>
        <v>1</v>
      </c>
      <c r="K149" s="172">
        <f>H149-I149</f>
        <v>10530</v>
      </c>
      <c r="L149" s="196">
        <f>L151</f>
        <v>13399</v>
      </c>
      <c r="M149" s="45">
        <f>H149-L149</f>
        <v>0</v>
      </c>
      <c r="N149" s="226">
        <f>N151</f>
        <v>1213.9682947418185</v>
      </c>
      <c r="O149" s="86"/>
      <c r="P149" s="205">
        <f>data_input!G145</f>
        <v>2994.749</v>
      </c>
      <c r="Q149" s="214">
        <f>Q151</f>
        <v>0.9864659184356418</v>
      </c>
      <c r="R149" s="188">
        <f>R151</f>
        <v>1</v>
      </c>
      <c r="S149" s="214">
        <f>P149-Q149</f>
        <v>2993.7625340815644</v>
      </c>
      <c r="T149" s="214">
        <f>T151</f>
        <v>2994.749</v>
      </c>
      <c r="U149" s="45">
        <f>P149-T149</f>
        <v>0</v>
      </c>
      <c r="V149" s="234">
        <f>V151</f>
        <v>271.32848247703305</v>
      </c>
      <c r="W149" s="226">
        <f>W151</f>
        <v>1485.2967772188515</v>
      </c>
      <c r="X149" s="86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</row>
    <row r="150" spans="1:121" s="8" customFormat="1" ht="12.75" hidden="1">
      <c r="A150" s="16"/>
      <c r="B150" s="28"/>
      <c r="C150" s="23"/>
      <c r="D150" s="36"/>
      <c r="E150" s="36"/>
      <c r="F150" s="36"/>
      <c r="G150" s="36"/>
      <c r="H150" s="181"/>
      <c r="I150" s="173"/>
      <c r="J150" s="189"/>
      <c r="K150" s="173"/>
      <c r="L150" s="197"/>
      <c r="M150" s="47"/>
      <c r="N150" s="227"/>
      <c r="O150" s="86"/>
      <c r="P150" s="206"/>
      <c r="Q150" s="215"/>
      <c r="R150" s="189"/>
      <c r="S150" s="215"/>
      <c r="T150" s="215"/>
      <c r="U150" s="47"/>
      <c r="V150" s="235"/>
      <c r="W150" s="227"/>
      <c r="X150" s="86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</row>
    <row r="151" spans="1:121" s="8" customFormat="1" ht="12.75" hidden="1">
      <c r="A151" s="7"/>
      <c r="B151" s="19" t="s">
        <v>136</v>
      </c>
      <c r="C151" s="29"/>
      <c r="D151" s="37">
        <v>938</v>
      </c>
      <c r="E151" s="37">
        <v>23534</v>
      </c>
      <c r="F151" s="37">
        <v>2</v>
      </c>
      <c r="G151" s="37"/>
      <c r="H151" s="182"/>
      <c r="I151" s="174">
        <f>I152</f>
        <v>2869</v>
      </c>
      <c r="J151" s="190">
        <f>data_input!F147</f>
        <v>1</v>
      </c>
      <c r="K151" s="174">
        <f>K152</f>
        <v>10530</v>
      </c>
      <c r="L151" s="198">
        <f>L152</f>
        <v>13399</v>
      </c>
      <c r="M151" s="47"/>
      <c r="N151" s="228">
        <f>N152</f>
        <v>1213.9682947418185</v>
      </c>
      <c r="O151" s="86"/>
      <c r="P151" s="207"/>
      <c r="Q151" s="216">
        <f>Q152</f>
        <v>0.9864659184356418</v>
      </c>
      <c r="R151" s="190">
        <f>R152</f>
        <v>1</v>
      </c>
      <c r="S151" s="216">
        <f>S152</f>
        <v>2993.7625340815644</v>
      </c>
      <c r="T151" s="216">
        <f>T152</f>
        <v>2994.749</v>
      </c>
      <c r="U151" s="47"/>
      <c r="V151" s="236">
        <f>V152</f>
        <v>271.32848247703305</v>
      </c>
      <c r="W151" s="228">
        <f>W152</f>
        <v>1485.2967772188515</v>
      </c>
      <c r="X151" s="86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</row>
    <row r="152" spans="1:121" s="8" customFormat="1" ht="12.75" hidden="1">
      <c r="A152" s="9"/>
      <c r="B152" s="10"/>
      <c r="C152" s="7" t="s">
        <v>30</v>
      </c>
      <c r="D152" s="38"/>
      <c r="E152" s="38"/>
      <c r="F152" s="38"/>
      <c r="G152" s="38"/>
      <c r="H152" s="179">
        <f>data_input!E148</f>
        <v>2869</v>
      </c>
      <c r="I152" s="171">
        <f>H152</f>
        <v>2869</v>
      </c>
      <c r="J152" s="187">
        <f>data_input!F148</f>
        <v>1</v>
      </c>
      <c r="K152" s="171">
        <f>K149*J152</f>
        <v>10530</v>
      </c>
      <c r="L152" s="195">
        <f>K152+I152</f>
        <v>13399</v>
      </c>
      <c r="M152" s="47"/>
      <c r="N152" s="225">
        <f>L152*$N$6</f>
        <v>1213.9682947418185</v>
      </c>
      <c r="O152" s="86"/>
      <c r="P152" s="204">
        <f>data_input!G148</f>
        <v>0.9864659184356418</v>
      </c>
      <c r="Q152" s="213">
        <f>P152</f>
        <v>0.9864659184356418</v>
      </c>
      <c r="R152" s="220">
        <f>L152/L149</f>
        <v>1</v>
      </c>
      <c r="S152" s="213">
        <f>S149*R152</f>
        <v>2993.7625340815644</v>
      </c>
      <c r="T152" s="213">
        <f>S152+Q152</f>
        <v>2994.749</v>
      </c>
      <c r="U152" s="47"/>
      <c r="V152" s="233">
        <f>T152*$V$6</f>
        <v>271.32848247703305</v>
      </c>
      <c r="W152" s="225">
        <f>N152+V152</f>
        <v>1485.2967772188515</v>
      </c>
      <c r="X152" s="86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</row>
    <row r="153" spans="1:121" s="8" customFormat="1" ht="12.75" hidden="1">
      <c r="A153" s="7"/>
      <c r="B153" s="10"/>
      <c r="C153" s="7"/>
      <c r="D153" s="38"/>
      <c r="E153" s="38"/>
      <c r="F153" s="38"/>
      <c r="G153" s="38"/>
      <c r="H153" s="179"/>
      <c r="I153" s="171"/>
      <c r="J153" s="187"/>
      <c r="K153" s="171"/>
      <c r="L153" s="195"/>
      <c r="M153" s="47"/>
      <c r="N153" s="225"/>
      <c r="O153" s="86"/>
      <c r="P153" s="204"/>
      <c r="Q153" s="213"/>
      <c r="R153" s="220"/>
      <c r="S153" s="213"/>
      <c r="T153" s="213"/>
      <c r="U153" s="47"/>
      <c r="V153" s="233"/>
      <c r="W153" s="225"/>
      <c r="X153" s="86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</row>
    <row r="154" spans="1:121" s="8" customFormat="1" ht="13.5" hidden="1" thickBot="1">
      <c r="A154" s="20" t="s">
        <v>137</v>
      </c>
      <c r="B154" s="21"/>
      <c r="C154" s="22"/>
      <c r="D154" s="35"/>
      <c r="E154" s="35"/>
      <c r="F154" s="35"/>
      <c r="G154" s="35"/>
      <c r="H154" s="180">
        <f>data_input!E150</f>
        <v>16096</v>
      </c>
      <c r="I154" s="172">
        <f>I156</f>
        <v>9310</v>
      </c>
      <c r="J154" s="188">
        <f>data_input!F150</f>
        <v>1</v>
      </c>
      <c r="K154" s="172">
        <f>H154-I154</f>
        <v>6786</v>
      </c>
      <c r="L154" s="196">
        <f>L156</f>
        <v>16096</v>
      </c>
      <c r="M154" s="45">
        <f>H154-L154</f>
        <v>0</v>
      </c>
      <c r="N154" s="226">
        <f>N156</f>
        <v>1458.3202979449443</v>
      </c>
      <c r="O154" s="86"/>
      <c r="P154" s="205">
        <f>data_input!G150</f>
        <v>2896.382</v>
      </c>
      <c r="Q154" s="214">
        <f>Q156</f>
        <v>3.277698830400683</v>
      </c>
      <c r="R154" s="188">
        <f>R156</f>
        <v>1</v>
      </c>
      <c r="S154" s="214">
        <f>P154-Q154</f>
        <v>2893.1043011695992</v>
      </c>
      <c r="T154" s="214">
        <f>T156</f>
        <v>2896.382</v>
      </c>
      <c r="U154" s="45">
        <f>P154-T154</f>
        <v>0</v>
      </c>
      <c r="V154" s="234">
        <f>V156</f>
        <v>262.41629356376575</v>
      </c>
      <c r="W154" s="226">
        <f>W156</f>
        <v>1720.73659150871</v>
      </c>
      <c r="X154" s="86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</row>
    <row r="155" spans="1:121" s="8" customFormat="1" ht="12.75" hidden="1">
      <c r="A155" s="16"/>
      <c r="B155" s="28"/>
      <c r="C155" s="23"/>
      <c r="D155" s="36"/>
      <c r="E155" s="36"/>
      <c r="F155" s="36"/>
      <c r="G155" s="36"/>
      <c r="H155" s="181"/>
      <c r="I155" s="173"/>
      <c r="J155" s="189"/>
      <c r="K155" s="173"/>
      <c r="L155" s="197"/>
      <c r="M155" s="47"/>
      <c r="N155" s="227"/>
      <c r="O155" s="86"/>
      <c r="P155" s="206"/>
      <c r="Q155" s="215"/>
      <c r="R155" s="189"/>
      <c r="S155" s="215"/>
      <c r="T155" s="215"/>
      <c r="U155" s="47"/>
      <c r="V155" s="235"/>
      <c r="W155" s="227"/>
      <c r="X155" s="86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</row>
    <row r="156" spans="1:121" s="8" customFormat="1" ht="12.75" hidden="1">
      <c r="A156" s="7"/>
      <c r="B156" s="19" t="s">
        <v>138</v>
      </c>
      <c r="C156" s="29"/>
      <c r="D156" s="37">
        <v>988</v>
      </c>
      <c r="E156" s="37">
        <v>23468</v>
      </c>
      <c r="F156" s="37">
        <v>2</v>
      </c>
      <c r="G156" s="37"/>
      <c r="H156" s="182"/>
      <c r="I156" s="174">
        <f>I157</f>
        <v>9310</v>
      </c>
      <c r="J156" s="190">
        <f>data_input!F152</f>
        <v>1</v>
      </c>
      <c r="K156" s="174">
        <f>K157</f>
        <v>6786</v>
      </c>
      <c r="L156" s="198">
        <f>L157</f>
        <v>16096</v>
      </c>
      <c r="M156" s="47"/>
      <c r="N156" s="228">
        <f>N157</f>
        <v>1458.3202979449443</v>
      </c>
      <c r="O156" s="86"/>
      <c r="P156" s="207"/>
      <c r="Q156" s="216">
        <f>Q157</f>
        <v>3.277698830400683</v>
      </c>
      <c r="R156" s="190">
        <f>R157</f>
        <v>1</v>
      </c>
      <c r="S156" s="216">
        <f>S157</f>
        <v>2893.1043011695992</v>
      </c>
      <c r="T156" s="216">
        <f>T157</f>
        <v>2896.382</v>
      </c>
      <c r="U156" s="47"/>
      <c r="V156" s="236">
        <f>V157</f>
        <v>262.41629356376575</v>
      </c>
      <c r="W156" s="228">
        <f>W157</f>
        <v>1720.73659150871</v>
      </c>
      <c r="X156" s="86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</row>
    <row r="157" spans="1:121" s="8" customFormat="1" ht="12.75" hidden="1">
      <c r="A157" s="9"/>
      <c r="B157" s="10"/>
      <c r="C157" s="7" t="s">
        <v>31</v>
      </c>
      <c r="D157" s="38"/>
      <c r="E157" s="38"/>
      <c r="F157" s="38"/>
      <c r="G157" s="38"/>
      <c r="H157" s="179">
        <f>data_input!E153</f>
        <v>9310</v>
      </c>
      <c r="I157" s="171">
        <f>H157</f>
        <v>9310</v>
      </c>
      <c r="J157" s="187">
        <f>data_input!F153</f>
        <v>1</v>
      </c>
      <c r="K157" s="171">
        <f>K154*J157</f>
        <v>6786</v>
      </c>
      <c r="L157" s="195">
        <f>K157+I157</f>
        <v>16096</v>
      </c>
      <c r="M157" s="47"/>
      <c r="N157" s="225">
        <f>L157*$N$6</f>
        <v>1458.3202979449443</v>
      </c>
      <c r="O157" s="86"/>
      <c r="P157" s="204">
        <f>data_input!G153</f>
        <v>3.277698830400683</v>
      </c>
      <c r="Q157" s="213">
        <f>P157</f>
        <v>3.277698830400683</v>
      </c>
      <c r="R157" s="220">
        <f>L157/L154</f>
        <v>1</v>
      </c>
      <c r="S157" s="213">
        <f>S154*R157</f>
        <v>2893.1043011695992</v>
      </c>
      <c r="T157" s="213">
        <f>S157+Q157</f>
        <v>2896.382</v>
      </c>
      <c r="U157" s="47"/>
      <c r="V157" s="233">
        <f>T157*$V$6</f>
        <v>262.41629356376575</v>
      </c>
      <c r="W157" s="225">
        <f>N157+V157</f>
        <v>1720.73659150871</v>
      </c>
      <c r="X157" s="86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</row>
    <row r="158" spans="1:121" s="8" customFormat="1" ht="12.75" hidden="1">
      <c r="A158" s="7"/>
      <c r="B158" s="10"/>
      <c r="C158" s="7"/>
      <c r="D158" s="38"/>
      <c r="E158" s="38"/>
      <c r="F158" s="38"/>
      <c r="G158" s="38"/>
      <c r="H158" s="179"/>
      <c r="I158" s="171"/>
      <c r="J158" s="187"/>
      <c r="K158" s="171"/>
      <c r="L158" s="195"/>
      <c r="M158" s="47"/>
      <c r="N158" s="225"/>
      <c r="O158" s="86"/>
      <c r="P158" s="204"/>
      <c r="Q158" s="213"/>
      <c r="R158" s="220"/>
      <c r="S158" s="213"/>
      <c r="T158" s="213"/>
      <c r="U158" s="47"/>
      <c r="V158" s="233"/>
      <c r="W158" s="225"/>
      <c r="X158" s="86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</row>
    <row r="159" spans="1:121" s="8" customFormat="1" ht="13.5" hidden="1" thickBot="1">
      <c r="A159" s="20" t="s">
        <v>139</v>
      </c>
      <c r="B159" s="21"/>
      <c r="C159" s="22"/>
      <c r="D159" s="35"/>
      <c r="E159" s="35"/>
      <c r="F159" s="35"/>
      <c r="G159" s="35"/>
      <c r="H159" s="180">
        <f>data_input!E155</f>
        <v>2339</v>
      </c>
      <c r="I159" s="172">
        <f>I161</f>
        <v>847</v>
      </c>
      <c r="J159" s="188">
        <f>data_input!F155</f>
        <v>1</v>
      </c>
      <c r="K159" s="172">
        <f>H159-I159</f>
        <v>1492</v>
      </c>
      <c r="L159" s="196">
        <f>L161</f>
        <v>2339</v>
      </c>
      <c r="M159" s="45">
        <f>H159-L159</f>
        <v>0</v>
      </c>
      <c r="N159" s="226">
        <f>N161</f>
        <v>211.91669836563275</v>
      </c>
      <c r="O159" s="86"/>
      <c r="P159" s="205">
        <f>data_input!G155</f>
        <v>1429.801</v>
      </c>
      <c r="Q159" s="214">
        <f>Q161</f>
        <v>0.4763875150916933</v>
      </c>
      <c r="R159" s="188">
        <f>R161</f>
        <v>1</v>
      </c>
      <c r="S159" s="214">
        <f>P159-Q159</f>
        <v>1429.3246124849081</v>
      </c>
      <c r="T159" s="214">
        <f>T161</f>
        <v>1429.801</v>
      </c>
      <c r="U159" s="45">
        <f>P159-T159</f>
        <v>0</v>
      </c>
      <c r="V159" s="234">
        <f>V161</f>
        <v>129.5419868490295</v>
      </c>
      <c r="W159" s="226">
        <f>W161</f>
        <v>341.4586852146623</v>
      </c>
      <c r="X159" s="86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</row>
    <row r="160" spans="1:121" s="8" customFormat="1" ht="12.75" hidden="1">
      <c r="A160" s="16"/>
      <c r="B160" s="28"/>
      <c r="C160" s="23"/>
      <c r="D160" s="36"/>
      <c r="E160" s="36"/>
      <c r="F160" s="36"/>
      <c r="G160" s="36"/>
      <c r="H160" s="181"/>
      <c r="I160" s="173"/>
      <c r="J160" s="189"/>
      <c r="K160" s="173"/>
      <c r="L160" s="197"/>
      <c r="M160" s="47"/>
      <c r="N160" s="227"/>
      <c r="O160" s="86"/>
      <c r="P160" s="206"/>
      <c r="Q160" s="215"/>
      <c r="R160" s="189"/>
      <c r="S160" s="215"/>
      <c r="T160" s="215"/>
      <c r="U160" s="47"/>
      <c r="V160" s="235"/>
      <c r="W160" s="227"/>
      <c r="X160" s="86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</row>
    <row r="161" spans="1:121" s="8" customFormat="1" ht="12.75" hidden="1">
      <c r="A161" s="7"/>
      <c r="B161" s="19" t="s">
        <v>140</v>
      </c>
      <c r="C161" s="29"/>
      <c r="D161" s="37">
        <v>1001</v>
      </c>
      <c r="E161" s="37" t="s">
        <v>263</v>
      </c>
      <c r="F161" s="37">
        <v>2</v>
      </c>
      <c r="G161" s="37"/>
      <c r="H161" s="182"/>
      <c r="I161" s="174">
        <f>I162</f>
        <v>847</v>
      </c>
      <c r="J161" s="190">
        <f>data_input!F157</f>
        <v>1</v>
      </c>
      <c r="K161" s="174">
        <f>K162</f>
        <v>1492</v>
      </c>
      <c r="L161" s="198">
        <f>L162</f>
        <v>2339</v>
      </c>
      <c r="M161" s="47"/>
      <c r="N161" s="228">
        <f>N162</f>
        <v>211.91669836563275</v>
      </c>
      <c r="O161" s="86"/>
      <c r="P161" s="207"/>
      <c r="Q161" s="216">
        <f>Q162</f>
        <v>0.4763875150916933</v>
      </c>
      <c r="R161" s="190">
        <f>R162</f>
        <v>1</v>
      </c>
      <c r="S161" s="216">
        <f>S162</f>
        <v>1429.3246124849081</v>
      </c>
      <c r="T161" s="216">
        <f>T162</f>
        <v>1429.801</v>
      </c>
      <c r="U161" s="47"/>
      <c r="V161" s="236">
        <f>V162</f>
        <v>129.5419868490295</v>
      </c>
      <c r="W161" s="228">
        <f>W162</f>
        <v>341.4586852146623</v>
      </c>
      <c r="X161" s="86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</row>
    <row r="162" spans="1:121" s="8" customFormat="1" ht="12.75" hidden="1">
      <c r="A162" s="9"/>
      <c r="B162" s="10"/>
      <c r="C162" s="7" t="s">
        <v>32</v>
      </c>
      <c r="D162" s="38"/>
      <c r="E162" s="38"/>
      <c r="F162" s="38"/>
      <c r="G162" s="38"/>
      <c r="H162" s="179">
        <f>data_input!E158</f>
        <v>847</v>
      </c>
      <c r="I162" s="171">
        <f>H162</f>
        <v>847</v>
      </c>
      <c r="J162" s="187">
        <f>data_input!F158</f>
        <v>1</v>
      </c>
      <c r="K162" s="171">
        <f>K159*J162</f>
        <v>1492</v>
      </c>
      <c r="L162" s="195">
        <f>K162+I162</f>
        <v>2339</v>
      </c>
      <c r="M162" s="47"/>
      <c r="N162" s="225">
        <f>L162*$N$6</f>
        <v>211.91669836563275</v>
      </c>
      <c r="O162" s="86"/>
      <c r="P162" s="204">
        <f>data_input!G158</f>
        <v>0.4763875150916933</v>
      </c>
      <c r="Q162" s="213">
        <f>P162</f>
        <v>0.4763875150916933</v>
      </c>
      <c r="R162" s="220">
        <f>L162/L159</f>
        <v>1</v>
      </c>
      <c r="S162" s="213">
        <f>S159*R162</f>
        <v>1429.3246124849081</v>
      </c>
      <c r="T162" s="213">
        <f>S162+Q162</f>
        <v>1429.801</v>
      </c>
      <c r="U162" s="47"/>
      <c r="V162" s="233">
        <f>T162*$V$6</f>
        <v>129.5419868490295</v>
      </c>
      <c r="W162" s="225">
        <f>N162+V162</f>
        <v>341.4586852146623</v>
      </c>
      <c r="X162" s="86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</row>
    <row r="163" spans="1:121" s="8" customFormat="1" ht="12.75" hidden="1">
      <c r="A163" s="7"/>
      <c r="B163" s="10"/>
      <c r="C163" s="7"/>
      <c r="D163" s="38"/>
      <c r="E163" s="38"/>
      <c r="F163" s="38"/>
      <c r="G163" s="38"/>
      <c r="H163" s="179"/>
      <c r="I163" s="171"/>
      <c r="J163" s="187"/>
      <c r="K163" s="171"/>
      <c r="L163" s="195"/>
      <c r="M163" s="47"/>
      <c r="N163" s="225"/>
      <c r="O163" s="86"/>
      <c r="P163" s="204"/>
      <c r="Q163" s="213"/>
      <c r="R163" s="220"/>
      <c r="S163" s="213"/>
      <c r="T163" s="213"/>
      <c r="U163" s="47"/>
      <c r="V163" s="233"/>
      <c r="W163" s="225"/>
      <c r="X163" s="86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</row>
    <row r="164" spans="1:121" s="8" customFormat="1" ht="13.5" hidden="1" thickBot="1">
      <c r="A164" s="20" t="s">
        <v>141</v>
      </c>
      <c r="B164" s="21"/>
      <c r="C164" s="22"/>
      <c r="D164" s="35"/>
      <c r="E164" s="35"/>
      <c r="F164" s="35"/>
      <c r="G164" s="35"/>
      <c r="H164" s="180">
        <f>data_input!E160</f>
        <v>6153</v>
      </c>
      <c r="I164" s="172">
        <f>I166+I168</f>
        <v>3079</v>
      </c>
      <c r="J164" s="188">
        <f>data_input!F160</f>
        <v>1</v>
      </c>
      <c r="K164" s="172">
        <f>H164-I164</f>
        <v>3074</v>
      </c>
      <c r="L164" s="196">
        <f>L166+L168</f>
        <v>6153</v>
      </c>
      <c r="M164" s="45">
        <f>H164-L164</f>
        <v>0</v>
      </c>
      <c r="N164" s="226">
        <f>N166+N168</f>
        <v>557.4704767181438</v>
      </c>
      <c r="O164" s="86"/>
      <c r="P164" s="205">
        <f>data_input!G160</f>
        <v>1624.668</v>
      </c>
      <c r="Q164" s="214">
        <f>Q166+Q168</f>
        <v>2.1736899013291717</v>
      </c>
      <c r="R164" s="188">
        <f>R166+R168</f>
        <v>1</v>
      </c>
      <c r="S164" s="214">
        <f>P164-Q164</f>
        <v>1622.4943100986707</v>
      </c>
      <c r="T164" s="214">
        <f>T166+T168</f>
        <v>1624.668</v>
      </c>
      <c r="U164" s="45">
        <f>P164-T164</f>
        <v>0</v>
      </c>
      <c r="V164" s="234">
        <f>V166+V168</f>
        <v>147.19721184279427</v>
      </c>
      <c r="W164" s="226">
        <f>W166+W168</f>
        <v>704.667688560938</v>
      </c>
      <c r="X164" s="86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</row>
    <row r="165" spans="1:121" s="8" customFormat="1" ht="12.75" hidden="1">
      <c r="A165" s="16"/>
      <c r="B165" s="28"/>
      <c r="C165" s="23"/>
      <c r="D165" s="36"/>
      <c r="E165" s="36"/>
      <c r="F165" s="36"/>
      <c r="G165" s="36"/>
      <c r="H165" s="181"/>
      <c r="I165" s="173"/>
      <c r="J165" s="189"/>
      <c r="K165" s="173"/>
      <c r="L165" s="197"/>
      <c r="M165" s="47"/>
      <c r="N165" s="227"/>
      <c r="O165" s="86"/>
      <c r="P165" s="206"/>
      <c r="Q165" s="215"/>
      <c r="R165" s="189"/>
      <c r="S165" s="215"/>
      <c r="T165" s="215"/>
      <c r="U165" s="47"/>
      <c r="V165" s="235"/>
      <c r="W165" s="227"/>
      <c r="X165" s="86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</row>
    <row r="166" spans="1:121" s="8" customFormat="1" ht="12.75" hidden="1">
      <c r="A166" s="11"/>
      <c r="B166" s="19" t="s">
        <v>142</v>
      </c>
      <c r="C166" s="29"/>
      <c r="D166" s="37">
        <v>934</v>
      </c>
      <c r="E166" s="37">
        <v>23447</v>
      </c>
      <c r="F166" s="37">
        <v>1</v>
      </c>
      <c r="G166" s="37"/>
      <c r="H166" s="182"/>
      <c r="I166" s="174">
        <f>I167</f>
        <v>2570</v>
      </c>
      <c r="J166" s="190">
        <f>data_input!F162</f>
        <v>0.55</v>
      </c>
      <c r="K166" s="174">
        <f>K167</f>
        <v>1690.7</v>
      </c>
      <c r="L166" s="198">
        <f>L167</f>
        <v>4260.7</v>
      </c>
      <c r="M166" s="47"/>
      <c r="N166" s="228">
        <f>N167</f>
        <v>386.025428271249</v>
      </c>
      <c r="O166" s="86"/>
      <c r="P166" s="207"/>
      <c r="Q166" s="216">
        <f>Q167</f>
        <v>1.254238962347425</v>
      </c>
      <c r="R166" s="190">
        <f>R167</f>
        <v>0.6924589631074273</v>
      </c>
      <c r="S166" s="216">
        <f>S167</f>
        <v>1123.510727618626</v>
      </c>
      <c r="T166" s="216">
        <f>T167</f>
        <v>1124.7649665809736</v>
      </c>
      <c r="U166" s="47"/>
      <c r="V166" s="236">
        <f>V167</f>
        <v>101.90529207147122</v>
      </c>
      <c r="W166" s="228">
        <f>W167</f>
        <v>487.9307203427202</v>
      </c>
      <c r="X166" s="86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</row>
    <row r="167" spans="1:121" s="8" customFormat="1" ht="12.75" hidden="1">
      <c r="A167" s="9"/>
      <c r="B167" s="10"/>
      <c r="C167" s="7" t="s">
        <v>33</v>
      </c>
      <c r="D167" s="38"/>
      <c r="E167" s="38"/>
      <c r="F167" s="38"/>
      <c r="G167" s="38"/>
      <c r="H167" s="179">
        <f>data_input!E163</f>
        <v>2570</v>
      </c>
      <c r="I167" s="171">
        <f>H167</f>
        <v>2570</v>
      </c>
      <c r="J167" s="187">
        <f>data_input!F163</f>
        <v>0.55</v>
      </c>
      <c r="K167" s="171">
        <f>K$164*J167</f>
        <v>1690.7</v>
      </c>
      <c r="L167" s="195">
        <f>K167+I167</f>
        <v>4260.7</v>
      </c>
      <c r="M167" s="50"/>
      <c r="N167" s="225">
        <f>L167*$N$6</f>
        <v>386.025428271249</v>
      </c>
      <c r="O167" s="86"/>
      <c r="P167" s="204">
        <f>data_input!G163</f>
        <v>1.254238962347425</v>
      </c>
      <c r="Q167" s="213">
        <f>P167</f>
        <v>1.254238962347425</v>
      </c>
      <c r="R167" s="220">
        <f>L167/$L$164</f>
        <v>0.6924589631074273</v>
      </c>
      <c r="S167" s="213">
        <f>S$164*R167</f>
        <v>1123.510727618626</v>
      </c>
      <c r="T167" s="213">
        <f>S167+Q167</f>
        <v>1124.7649665809736</v>
      </c>
      <c r="U167" s="50"/>
      <c r="V167" s="233">
        <f>T167*$V$6</f>
        <v>101.90529207147122</v>
      </c>
      <c r="W167" s="225">
        <f>N167+V167</f>
        <v>487.9307203427202</v>
      </c>
      <c r="X167" s="86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</row>
    <row r="168" spans="1:121" s="8" customFormat="1" ht="12.75" hidden="1">
      <c r="A168" s="16"/>
      <c r="B168" s="19" t="s">
        <v>143</v>
      </c>
      <c r="C168" s="29"/>
      <c r="D168" s="37">
        <v>931</v>
      </c>
      <c r="E168" s="37">
        <v>23508</v>
      </c>
      <c r="F168" s="37">
        <v>1</v>
      </c>
      <c r="G168" s="37"/>
      <c r="H168" s="182"/>
      <c r="I168" s="174">
        <f>I169</f>
        <v>509</v>
      </c>
      <c r="J168" s="190">
        <f>data_input!F164</f>
        <v>0.45</v>
      </c>
      <c r="K168" s="174">
        <f>K169</f>
        <v>1383.3</v>
      </c>
      <c r="L168" s="198">
        <f>L169</f>
        <v>1892.3</v>
      </c>
      <c r="M168" s="47"/>
      <c r="N168" s="228">
        <f>N169</f>
        <v>171.44504844689476</v>
      </c>
      <c r="O168" s="86"/>
      <c r="P168" s="207"/>
      <c r="Q168" s="216">
        <f>Q169</f>
        <v>0.9194509389817467</v>
      </c>
      <c r="R168" s="190">
        <f>R169</f>
        <v>0.30754103689257273</v>
      </c>
      <c r="S168" s="216">
        <f>S169</f>
        <v>498.9835824800446</v>
      </c>
      <c r="T168" s="216">
        <f>T169</f>
        <v>499.90303341902637</v>
      </c>
      <c r="U168" s="47"/>
      <c r="V168" s="236">
        <f>V169</f>
        <v>45.29191977132306</v>
      </c>
      <c r="W168" s="228">
        <f>W169</f>
        <v>216.7369682182178</v>
      </c>
      <c r="X168" s="86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</row>
    <row r="169" spans="1:121" s="8" customFormat="1" ht="12.75" hidden="1">
      <c r="A169" s="9"/>
      <c r="B169" s="10"/>
      <c r="C169" s="7" t="s">
        <v>34</v>
      </c>
      <c r="D169" s="38"/>
      <c r="E169" s="38"/>
      <c r="F169" s="38"/>
      <c r="G169" s="38"/>
      <c r="H169" s="179">
        <f>data_input!E165</f>
        <v>509</v>
      </c>
      <c r="I169" s="171">
        <f>H169</f>
        <v>509</v>
      </c>
      <c r="J169" s="187">
        <f>data_input!F165</f>
        <v>0.45</v>
      </c>
      <c r="K169" s="171">
        <f>K$164*J169</f>
        <v>1383.3</v>
      </c>
      <c r="L169" s="195">
        <f>K169+I169</f>
        <v>1892.3</v>
      </c>
      <c r="M169" s="47"/>
      <c r="N169" s="225">
        <f>L169*$N$6</f>
        <v>171.44504844689476</v>
      </c>
      <c r="O169" s="86"/>
      <c r="P169" s="204">
        <f>data_input!G165</f>
        <v>0.9194509389817467</v>
      </c>
      <c r="Q169" s="213">
        <f>P169</f>
        <v>0.9194509389817467</v>
      </c>
      <c r="R169" s="220">
        <f>L169/$L$164</f>
        <v>0.30754103689257273</v>
      </c>
      <c r="S169" s="213">
        <f>S$164*R169</f>
        <v>498.9835824800446</v>
      </c>
      <c r="T169" s="213">
        <f>S169+Q169</f>
        <v>499.90303341902637</v>
      </c>
      <c r="U169" s="47"/>
      <c r="V169" s="233">
        <f>T169*$V$6</f>
        <v>45.29191977132306</v>
      </c>
      <c r="W169" s="225">
        <f>N169+V169</f>
        <v>216.7369682182178</v>
      </c>
      <c r="X169" s="86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</row>
    <row r="170" spans="2:24" s="9" customFormat="1" ht="12.75" hidden="1">
      <c r="B170" s="10"/>
      <c r="C170" s="7"/>
      <c r="D170" s="38"/>
      <c r="E170" s="38"/>
      <c r="F170" s="38"/>
      <c r="G170" s="38"/>
      <c r="H170" s="179"/>
      <c r="I170" s="171"/>
      <c r="J170" s="187"/>
      <c r="K170" s="171"/>
      <c r="L170" s="195"/>
      <c r="M170" s="47"/>
      <c r="N170" s="225"/>
      <c r="O170" s="86"/>
      <c r="P170" s="204"/>
      <c r="Q170" s="213"/>
      <c r="R170" s="220"/>
      <c r="S170" s="213"/>
      <c r="T170" s="213"/>
      <c r="U170" s="47"/>
      <c r="V170" s="233"/>
      <c r="W170" s="225"/>
      <c r="X170" s="86"/>
    </row>
    <row r="171" spans="1:24" s="9" customFormat="1" ht="13.5" hidden="1" thickBot="1">
      <c r="A171" s="20" t="s">
        <v>144</v>
      </c>
      <c r="B171" s="21"/>
      <c r="C171" s="22"/>
      <c r="D171" s="35"/>
      <c r="E171" s="35"/>
      <c r="F171" s="35"/>
      <c r="G171" s="35"/>
      <c r="H171" s="180">
        <f>data_input!E167</f>
        <v>5324</v>
      </c>
      <c r="I171" s="172">
        <f>I173</f>
        <v>3376</v>
      </c>
      <c r="J171" s="188">
        <f>data_input!F167</f>
        <v>1</v>
      </c>
      <c r="K171" s="172">
        <f>H171-I171</f>
        <v>1948</v>
      </c>
      <c r="L171" s="196">
        <f>L173</f>
        <v>5324</v>
      </c>
      <c r="M171" s="45">
        <f>H171-L171</f>
        <v>0</v>
      </c>
      <c r="N171" s="226">
        <f>N173</f>
        <v>482.36190769501013</v>
      </c>
      <c r="O171" s="86"/>
      <c r="P171" s="205">
        <f>data_input!G167</f>
        <v>1910.908</v>
      </c>
      <c r="Q171" s="214">
        <f>Q173</f>
        <v>6.026834230515039</v>
      </c>
      <c r="R171" s="188">
        <f>R173</f>
        <v>1</v>
      </c>
      <c r="S171" s="214">
        <f>P171-Q171</f>
        <v>1904.8811657694848</v>
      </c>
      <c r="T171" s="214">
        <f>T173</f>
        <v>1910.908</v>
      </c>
      <c r="U171" s="45">
        <f>P171-T171</f>
        <v>0</v>
      </c>
      <c r="V171" s="234">
        <f>V173</f>
        <v>173.13095948716312</v>
      </c>
      <c r="W171" s="226">
        <f>W173</f>
        <v>655.4928671821733</v>
      </c>
      <c r="X171" s="86"/>
    </row>
    <row r="172" spans="1:24" s="9" customFormat="1" ht="12.75" hidden="1">
      <c r="A172" s="16"/>
      <c r="B172" s="28"/>
      <c r="C172" s="23"/>
      <c r="D172" s="36"/>
      <c r="E172" s="36"/>
      <c r="F172" s="36"/>
      <c r="G172" s="36"/>
      <c r="H172" s="181"/>
      <c r="I172" s="173"/>
      <c r="J172" s="189"/>
      <c r="K172" s="173"/>
      <c r="L172" s="197"/>
      <c r="M172" s="47"/>
      <c r="N172" s="227"/>
      <c r="O172" s="86"/>
      <c r="P172" s="206"/>
      <c r="Q172" s="215"/>
      <c r="R172" s="189"/>
      <c r="S172" s="215"/>
      <c r="T172" s="215"/>
      <c r="U172" s="47"/>
      <c r="V172" s="235"/>
      <c r="W172" s="227"/>
      <c r="X172" s="86"/>
    </row>
    <row r="173" spans="1:24" s="9" customFormat="1" ht="12.75" hidden="1">
      <c r="A173" s="7"/>
      <c r="B173" s="19" t="s">
        <v>145</v>
      </c>
      <c r="C173" s="29"/>
      <c r="D173" s="37">
        <v>974</v>
      </c>
      <c r="E173" s="37">
        <v>23566</v>
      </c>
      <c r="F173" s="37">
        <v>2</v>
      </c>
      <c r="G173" s="37"/>
      <c r="H173" s="182"/>
      <c r="I173" s="174">
        <f>I174</f>
        <v>3376</v>
      </c>
      <c r="J173" s="190">
        <f>data_input!F169</f>
        <v>1</v>
      </c>
      <c r="K173" s="174">
        <f>K174</f>
        <v>1948</v>
      </c>
      <c r="L173" s="198">
        <f>L174</f>
        <v>5324</v>
      </c>
      <c r="M173" s="47"/>
      <c r="N173" s="228">
        <f>N174</f>
        <v>482.36190769501013</v>
      </c>
      <c r="O173" s="86"/>
      <c r="P173" s="207"/>
      <c r="Q173" s="216">
        <f>Q174</f>
        <v>6.026834230515039</v>
      </c>
      <c r="R173" s="190">
        <f>R174</f>
        <v>1</v>
      </c>
      <c r="S173" s="216">
        <f>S174</f>
        <v>1904.8811657694848</v>
      </c>
      <c r="T173" s="216">
        <f>T174</f>
        <v>1910.908</v>
      </c>
      <c r="U173" s="47"/>
      <c r="V173" s="236">
        <f>V174</f>
        <v>173.13095948716312</v>
      </c>
      <c r="W173" s="228">
        <f>W174</f>
        <v>655.4928671821733</v>
      </c>
      <c r="X173" s="86"/>
    </row>
    <row r="174" spans="2:24" s="9" customFormat="1" ht="12.75" hidden="1">
      <c r="B174" s="10"/>
      <c r="C174" s="7" t="s">
        <v>35</v>
      </c>
      <c r="D174" s="38"/>
      <c r="E174" s="38"/>
      <c r="F174" s="38"/>
      <c r="G174" s="38"/>
      <c r="H174" s="179">
        <f>data_input!E170</f>
        <v>3376</v>
      </c>
      <c r="I174" s="171">
        <f>H174</f>
        <v>3376</v>
      </c>
      <c r="J174" s="187">
        <f>data_input!F170</f>
        <v>1</v>
      </c>
      <c r="K174" s="171">
        <f>K171*J174</f>
        <v>1948</v>
      </c>
      <c r="L174" s="195">
        <f>K174+I174</f>
        <v>5324</v>
      </c>
      <c r="M174" s="47"/>
      <c r="N174" s="225">
        <f>L174*$N$6</f>
        <v>482.36190769501013</v>
      </c>
      <c r="O174" s="86"/>
      <c r="P174" s="204">
        <f>data_input!G170</f>
        <v>6.026834230515039</v>
      </c>
      <c r="Q174" s="213">
        <f>P174</f>
        <v>6.026834230515039</v>
      </c>
      <c r="R174" s="220">
        <f>L174/L171</f>
        <v>1</v>
      </c>
      <c r="S174" s="213">
        <f>S171*R174</f>
        <v>1904.8811657694848</v>
      </c>
      <c r="T174" s="213">
        <f>S174+Q174</f>
        <v>1910.908</v>
      </c>
      <c r="U174" s="47"/>
      <c r="V174" s="233">
        <f>T174*$V$6</f>
        <v>173.13095948716312</v>
      </c>
      <c r="W174" s="225">
        <f>N174+V174</f>
        <v>655.4928671821733</v>
      </c>
      <c r="X174" s="86"/>
    </row>
    <row r="175" spans="2:24" s="9" customFormat="1" ht="12.75" hidden="1">
      <c r="B175" s="10"/>
      <c r="C175" s="7"/>
      <c r="D175" s="38"/>
      <c r="E175" s="38"/>
      <c r="F175" s="38"/>
      <c r="G175" s="38"/>
      <c r="H175" s="179"/>
      <c r="I175" s="171"/>
      <c r="J175" s="187"/>
      <c r="K175" s="171"/>
      <c r="L175" s="195"/>
      <c r="M175" s="47"/>
      <c r="N175" s="225"/>
      <c r="O175" s="86"/>
      <c r="P175" s="204"/>
      <c r="Q175" s="213"/>
      <c r="R175" s="220"/>
      <c r="S175" s="213"/>
      <c r="T175" s="213"/>
      <c r="U175" s="47"/>
      <c r="V175" s="233"/>
      <c r="W175" s="225"/>
      <c r="X175" s="86"/>
    </row>
    <row r="176" spans="1:24" s="9" customFormat="1" ht="13.5" hidden="1" thickBot="1">
      <c r="A176" s="20" t="s">
        <v>158</v>
      </c>
      <c r="B176" s="21"/>
      <c r="C176" s="22"/>
      <c r="D176" s="35"/>
      <c r="E176" s="35"/>
      <c r="F176" s="35"/>
      <c r="G176" s="35"/>
      <c r="H176" s="180">
        <f>data_input!E172</f>
        <v>6073</v>
      </c>
      <c r="I176" s="172">
        <f>I178+I180+I182</f>
        <v>2708</v>
      </c>
      <c r="J176" s="188">
        <f>data_input!F172</f>
        <v>1</v>
      </c>
      <c r="K176" s="172">
        <f>H176-I176</f>
        <v>3365</v>
      </c>
      <c r="L176" s="196">
        <f>L178+L180+L182</f>
        <v>6073</v>
      </c>
      <c r="M176" s="45">
        <f>H176-L176</f>
        <v>0</v>
      </c>
      <c r="N176" s="226">
        <f>N178+N180+N182</f>
        <v>550.2223639052962</v>
      </c>
      <c r="O176" s="86"/>
      <c r="P176" s="205">
        <f>data_input!G172</f>
        <v>2272.602</v>
      </c>
      <c r="Q176" s="214">
        <f>Q178+Q180+Q182</f>
        <v>2.4523950417579257</v>
      </c>
      <c r="R176" s="188">
        <f>R178+R180+R182</f>
        <v>1</v>
      </c>
      <c r="S176" s="214">
        <f>P176-Q176</f>
        <v>2270.149604958242</v>
      </c>
      <c r="T176" s="214">
        <f>T178+T180+T182</f>
        <v>2272.6020000000003</v>
      </c>
      <c r="U176" s="45">
        <f>P176-T176</f>
        <v>0</v>
      </c>
      <c r="V176" s="234">
        <f>V178+V180+V182</f>
        <v>205.90094593378956</v>
      </c>
      <c r="W176" s="226">
        <f>W178+W180+W182</f>
        <v>756.1233098390858</v>
      </c>
      <c r="X176" s="86"/>
    </row>
    <row r="177" spans="1:24" s="9" customFormat="1" ht="12.75" hidden="1">
      <c r="A177" s="16"/>
      <c r="B177" s="28"/>
      <c r="C177" s="23"/>
      <c r="D177" s="36"/>
      <c r="E177" s="36"/>
      <c r="F177" s="36"/>
      <c r="G177" s="36"/>
      <c r="H177" s="181"/>
      <c r="I177" s="173"/>
      <c r="J177" s="189"/>
      <c r="K177" s="173"/>
      <c r="L177" s="197"/>
      <c r="M177" s="47"/>
      <c r="N177" s="227"/>
      <c r="O177" s="86"/>
      <c r="P177" s="206"/>
      <c r="Q177" s="215"/>
      <c r="R177" s="189"/>
      <c r="S177" s="215"/>
      <c r="T177" s="215"/>
      <c r="U177" s="47"/>
      <c r="V177" s="235"/>
      <c r="W177" s="227"/>
      <c r="X177" s="86"/>
    </row>
    <row r="178" spans="1:24" s="9" customFormat="1" ht="12.75" hidden="1">
      <c r="A178" s="11"/>
      <c r="B178" s="19" t="s">
        <v>146</v>
      </c>
      <c r="C178" s="29"/>
      <c r="D178" s="37">
        <v>933</v>
      </c>
      <c r="E178" s="87">
        <v>23567</v>
      </c>
      <c r="F178" s="37">
        <v>5</v>
      </c>
      <c r="G178" s="37"/>
      <c r="H178" s="182"/>
      <c r="I178" s="174">
        <f>I179</f>
        <v>1684</v>
      </c>
      <c r="J178" s="190">
        <f>data_input!F174</f>
        <v>0.34</v>
      </c>
      <c r="K178" s="174">
        <f>K179</f>
        <v>1144.1000000000001</v>
      </c>
      <c r="L178" s="198">
        <f>L179</f>
        <v>2828.1000000000004</v>
      </c>
      <c r="M178" s="47"/>
      <c r="N178" s="228">
        <f>N179</f>
        <v>256.22984807518003</v>
      </c>
      <c r="O178" s="86"/>
      <c r="P178" s="207"/>
      <c r="Q178" s="216">
        <f>Q179</f>
        <v>1.8259284593343086</v>
      </c>
      <c r="R178" s="190">
        <f>R179</f>
        <v>0.4656841758603656</v>
      </c>
      <c r="S178" s="216">
        <f>S179</f>
        <v>1057.1727478647135</v>
      </c>
      <c r="T178" s="216">
        <f>T179</f>
        <v>1058.998676324048</v>
      </c>
      <c r="U178" s="47"/>
      <c r="V178" s="236">
        <f>V179</f>
        <v>95.94677343316272</v>
      </c>
      <c r="W178" s="228">
        <f>W179</f>
        <v>352.17662150834275</v>
      </c>
      <c r="X178" s="86"/>
    </row>
    <row r="179" spans="2:24" s="9" customFormat="1" ht="12.75" hidden="1">
      <c r="B179" s="10"/>
      <c r="C179" s="7" t="s">
        <v>71</v>
      </c>
      <c r="D179" s="38"/>
      <c r="E179" s="38"/>
      <c r="F179" s="38"/>
      <c r="G179" s="38"/>
      <c r="H179" s="179">
        <f>data_input!E175</f>
        <v>1684</v>
      </c>
      <c r="I179" s="171">
        <f>H179</f>
        <v>1684</v>
      </c>
      <c r="J179" s="187">
        <f>data_input!F175</f>
        <v>0.34</v>
      </c>
      <c r="K179" s="171">
        <f>K$176*J179</f>
        <v>1144.1000000000001</v>
      </c>
      <c r="L179" s="195">
        <f>K179+I179</f>
        <v>2828.1000000000004</v>
      </c>
      <c r="M179" s="50"/>
      <c r="N179" s="225">
        <f>L179*$N$6</f>
        <v>256.22984807518003</v>
      </c>
      <c r="O179" s="86"/>
      <c r="P179" s="204">
        <f>data_input!G175</f>
        <v>1.8259284593343086</v>
      </c>
      <c r="Q179" s="213">
        <f>P179</f>
        <v>1.8259284593343086</v>
      </c>
      <c r="R179" s="220">
        <f>L179/$L$176</f>
        <v>0.4656841758603656</v>
      </c>
      <c r="S179" s="213">
        <f>S$176*R179</f>
        <v>1057.1727478647135</v>
      </c>
      <c r="T179" s="213">
        <f>S179+Q179</f>
        <v>1058.998676324048</v>
      </c>
      <c r="U179" s="50"/>
      <c r="V179" s="233">
        <f>T179*$V$6</f>
        <v>95.94677343316272</v>
      </c>
      <c r="W179" s="225">
        <f>N179+V179</f>
        <v>352.17662150834275</v>
      </c>
      <c r="X179" s="86"/>
    </row>
    <row r="180" spans="1:24" s="9" customFormat="1" ht="12.75" hidden="1">
      <c r="A180" s="16"/>
      <c r="B180" s="19" t="s">
        <v>147</v>
      </c>
      <c r="C180" s="29"/>
      <c r="D180" s="37">
        <v>946</v>
      </c>
      <c r="E180" s="87">
        <v>23567</v>
      </c>
      <c r="F180" s="37">
        <v>5</v>
      </c>
      <c r="G180" s="37"/>
      <c r="H180" s="182"/>
      <c r="I180" s="174">
        <f>I181</f>
        <v>316</v>
      </c>
      <c r="J180" s="190">
        <f>data_input!F176</f>
        <v>0.33</v>
      </c>
      <c r="K180" s="174">
        <f>K181</f>
        <v>1110.45</v>
      </c>
      <c r="L180" s="198">
        <f>L181</f>
        <v>1426.45</v>
      </c>
      <c r="M180" s="47"/>
      <c r="N180" s="228">
        <f>N181</f>
        <v>129.23838152358138</v>
      </c>
      <c r="O180" s="86"/>
      <c r="P180" s="207"/>
      <c r="Q180" s="216">
        <f>Q181</f>
        <v>0.3136991234660901</v>
      </c>
      <c r="R180" s="190">
        <f>R181</f>
        <v>0.23488391239914375</v>
      </c>
      <c r="S180" s="216">
        <f>S181</f>
        <v>533.2216209439625</v>
      </c>
      <c r="T180" s="216">
        <f>T181</f>
        <v>533.5353200674286</v>
      </c>
      <c r="U180" s="47"/>
      <c r="V180" s="236">
        <f>V181</f>
        <v>48.33905236859367</v>
      </c>
      <c r="W180" s="228">
        <f>W181</f>
        <v>177.57743389217507</v>
      </c>
      <c r="X180" s="86"/>
    </row>
    <row r="181" spans="1:121" s="8" customFormat="1" ht="12.75" hidden="1">
      <c r="A181" s="9"/>
      <c r="B181" s="10"/>
      <c r="C181" s="7" t="s">
        <v>72</v>
      </c>
      <c r="D181" s="38"/>
      <c r="E181" s="38"/>
      <c r="F181" s="38"/>
      <c r="G181" s="38"/>
      <c r="H181" s="179">
        <f>data_input!E177</f>
        <v>316</v>
      </c>
      <c r="I181" s="171">
        <f>H181</f>
        <v>316</v>
      </c>
      <c r="J181" s="187">
        <f>data_input!F177</f>
        <v>0.33</v>
      </c>
      <c r="K181" s="171">
        <f>K$176*J181</f>
        <v>1110.45</v>
      </c>
      <c r="L181" s="195">
        <f>K181+I181</f>
        <v>1426.45</v>
      </c>
      <c r="M181" s="47"/>
      <c r="N181" s="225">
        <f>L181*$N$6</f>
        <v>129.23838152358138</v>
      </c>
      <c r="O181" s="86"/>
      <c r="P181" s="204">
        <f>data_input!G177</f>
        <v>0.3136991234660901</v>
      </c>
      <c r="Q181" s="213">
        <f>P181</f>
        <v>0.3136991234660901</v>
      </c>
      <c r="R181" s="220">
        <f>L181/$L$176</f>
        <v>0.23488391239914375</v>
      </c>
      <c r="S181" s="213">
        <f>S$176*R181</f>
        <v>533.2216209439625</v>
      </c>
      <c r="T181" s="213">
        <f>S181+Q181</f>
        <v>533.5353200674286</v>
      </c>
      <c r="U181" s="47"/>
      <c r="V181" s="233">
        <f>T181*$V$6</f>
        <v>48.33905236859367</v>
      </c>
      <c r="W181" s="225">
        <f>N181+V181</f>
        <v>177.57743389217507</v>
      </c>
      <c r="X181" s="86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</row>
    <row r="182" spans="1:121" s="8" customFormat="1" ht="12.75" hidden="1">
      <c r="A182" s="9"/>
      <c r="B182" s="19" t="s">
        <v>148</v>
      </c>
      <c r="C182" s="29"/>
      <c r="D182" s="37">
        <v>949</v>
      </c>
      <c r="E182" s="87">
        <v>23567</v>
      </c>
      <c r="F182" s="37">
        <v>5</v>
      </c>
      <c r="G182" s="37"/>
      <c r="H182" s="182"/>
      <c r="I182" s="174">
        <f>I183</f>
        <v>708</v>
      </c>
      <c r="J182" s="190">
        <f>data_input!F178</f>
        <v>0.33</v>
      </c>
      <c r="K182" s="174">
        <f>K183</f>
        <v>1110.45</v>
      </c>
      <c r="L182" s="198">
        <f>L183</f>
        <v>1818.45</v>
      </c>
      <c r="M182" s="47"/>
      <c r="N182" s="228">
        <f>N183</f>
        <v>164.7541343065348</v>
      </c>
      <c r="O182" s="86"/>
      <c r="P182" s="207"/>
      <c r="Q182" s="216">
        <f>Q183</f>
        <v>0.31276745895752717</v>
      </c>
      <c r="R182" s="190">
        <f>R183</f>
        <v>0.2994319117404907</v>
      </c>
      <c r="S182" s="216">
        <f>S183</f>
        <v>679.7552361495661</v>
      </c>
      <c r="T182" s="216">
        <f>T183</f>
        <v>680.0680036085237</v>
      </c>
      <c r="U182" s="47"/>
      <c r="V182" s="236">
        <f>V183</f>
        <v>61.615120132033155</v>
      </c>
      <c r="W182" s="228">
        <f>W183</f>
        <v>226.36925443856796</v>
      </c>
      <c r="X182" s="86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</row>
    <row r="183" spans="1:121" s="8" customFormat="1" ht="12.75" hidden="1">
      <c r="A183" s="7"/>
      <c r="B183" s="10"/>
      <c r="C183" s="7" t="s">
        <v>73</v>
      </c>
      <c r="D183" s="38"/>
      <c r="E183" s="38"/>
      <c r="F183" s="38"/>
      <c r="G183" s="38"/>
      <c r="H183" s="179">
        <f>data_input!E179</f>
        <v>708</v>
      </c>
      <c r="I183" s="171">
        <f>H183</f>
        <v>708</v>
      </c>
      <c r="J183" s="187">
        <f>data_input!F179</f>
        <v>0.33</v>
      </c>
      <c r="K183" s="171">
        <f>K$176*J183</f>
        <v>1110.45</v>
      </c>
      <c r="L183" s="195">
        <f>K183+I183</f>
        <v>1818.45</v>
      </c>
      <c r="M183" s="47"/>
      <c r="N183" s="225">
        <f>L183*$N$6</f>
        <v>164.7541343065348</v>
      </c>
      <c r="O183" s="86"/>
      <c r="P183" s="204">
        <f>data_input!G179</f>
        <v>0.31276745895752717</v>
      </c>
      <c r="Q183" s="213">
        <f>P183</f>
        <v>0.31276745895752717</v>
      </c>
      <c r="R183" s="220">
        <f>L183/$L$176</f>
        <v>0.2994319117404907</v>
      </c>
      <c r="S183" s="213">
        <f>S$176*R183</f>
        <v>679.7552361495661</v>
      </c>
      <c r="T183" s="213">
        <f>S183+Q183</f>
        <v>680.0680036085237</v>
      </c>
      <c r="U183" s="47"/>
      <c r="V183" s="233">
        <f>T183*$V$6</f>
        <v>61.615120132033155</v>
      </c>
      <c r="W183" s="225">
        <f>N183+V183</f>
        <v>226.36925443856796</v>
      </c>
      <c r="X183" s="86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</row>
    <row r="184" spans="1:121" s="8" customFormat="1" ht="12.75" hidden="1">
      <c r="A184" s="7"/>
      <c r="B184" s="10"/>
      <c r="C184" s="7"/>
      <c r="D184" s="38"/>
      <c r="E184" s="38"/>
      <c r="F184" s="38"/>
      <c r="G184" s="38"/>
      <c r="H184" s="179"/>
      <c r="I184" s="171"/>
      <c r="J184" s="187"/>
      <c r="K184" s="171"/>
      <c r="L184" s="195"/>
      <c r="M184" s="47"/>
      <c r="N184" s="225"/>
      <c r="O184" s="86"/>
      <c r="P184" s="204"/>
      <c r="Q184" s="213"/>
      <c r="R184" s="220"/>
      <c r="S184" s="213"/>
      <c r="T184" s="213"/>
      <c r="U184" s="47"/>
      <c r="V184" s="233"/>
      <c r="W184" s="225"/>
      <c r="X184" s="86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</row>
    <row r="185" spans="1:121" s="8" customFormat="1" ht="12.75" hidden="1">
      <c r="A185" s="7"/>
      <c r="B185" s="10"/>
      <c r="C185" s="7"/>
      <c r="D185" s="38"/>
      <c r="E185" s="38"/>
      <c r="F185" s="38"/>
      <c r="G185" s="38"/>
      <c r="H185" s="179"/>
      <c r="I185" s="171"/>
      <c r="J185" s="187"/>
      <c r="K185" s="171"/>
      <c r="L185" s="195"/>
      <c r="M185" s="47"/>
      <c r="N185" s="225"/>
      <c r="O185" s="86"/>
      <c r="P185" s="204"/>
      <c r="Q185" s="213"/>
      <c r="R185" s="220"/>
      <c r="S185" s="213"/>
      <c r="T185" s="213"/>
      <c r="U185" s="47"/>
      <c r="V185" s="233"/>
      <c r="W185" s="225"/>
      <c r="X185" s="86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</row>
    <row r="186" spans="1:121" s="8" customFormat="1" ht="15" hidden="1">
      <c r="A186" s="40" t="s">
        <v>149</v>
      </c>
      <c r="B186" s="5"/>
      <c r="C186" s="4"/>
      <c r="D186" s="34"/>
      <c r="E186" s="34"/>
      <c r="F186" s="34"/>
      <c r="G186" s="34"/>
      <c r="H186" s="178">
        <f>H188+H193+H198+H203+H208+H213+H218+H223+H228+H233+H238+H243</f>
        <v>51291</v>
      </c>
      <c r="I186" s="170">
        <f>I188+I193+I198+I203+I208+I213+I218+I223+I228+I233+I238+I243</f>
        <v>25006</v>
      </c>
      <c r="J186" s="186">
        <f>data_input!F183</f>
        <v>0</v>
      </c>
      <c r="K186" s="170">
        <f>K188+K193+K198+K203+K208+K213+K218+K223+K228+K233+K238+K243</f>
        <v>26285</v>
      </c>
      <c r="L186" s="194">
        <f>L188+L193+L198+L203+L208+L213+L218+L223+L228+L233+L238+L243</f>
        <v>51291</v>
      </c>
      <c r="M186" s="45">
        <f>H186-L186</f>
        <v>0</v>
      </c>
      <c r="N186" s="224">
        <f>N188+N193+N198+N203+N208+N213+N218+N223+N228+N233+N238+N243</f>
        <v>4647.036928547101</v>
      </c>
      <c r="O186" s="86"/>
      <c r="P186" s="203">
        <f>P188+P193+P198+P203+P208+P213+P218+P223+P228+P233+P238+P243</f>
        <v>32426.021</v>
      </c>
      <c r="Q186" s="212">
        <f>Q188+Q193+Q198+Q203+Q208+Q213+Q218+Q223+Q228+Q233+Q238+Q243</f>
        <v>15.569294252385056</v>
      </c>
      <c r="R186" s="220"/>
      <c r="S186" s="212">
        <f>S188+S193+S198+S203+S208+S213+S218+S223+S228+S233+S238+S243</f>
        <v>32410.45170574761</v>
      </c>
      <c r="T186" s="212">
        <f>T188+T193+T198+T203+T208+T213+T218+T223+T228+T233+T238+T243</f>
        <v>32426.021</v>
      </c>
      <c r="U186" s="45">
        <f>P186-T186</f>
        <v>0</v>
      </c>
      <c r="V186" s="232">
        <f>V188+V193+V198+V203+V208+V213+V218+V223+V228+V233+V238+V243</f>
        <v>2937.843228497081</v>
      </c>
      <c r="W186" s="224">
        <f>W188+W193+W198+W203+W208+W213+W218+W223+W228+W233+W238+W243</f>
        <v>7584.880157044183</v>
      </c>
      <c r="X186" s="86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</row>
    <row r="187" spans="1:121" s="8" customFormat="1" ht="12.75" hidden="1">
      <c r="A187" s="4"/>
      <c r="B187" s="5"/>
      <c r="C187" s="4"/>
      <c r="D187" s="34"/>
      <c r="E187" s="34"/>
      <c r="F187" s="34"/>
      <c r="G187" s="34"/>
      <c r="H187" s="179"/>
      <c r="I187" s="171"/>
      <c r="J187" s="187"/>
      <c r="K187" s="171"/>
      <c r="L187" s="195"/>
      <c r="M187" s="47"/>
      <c r="N187" s="225"/>
      <c r="O187" s="86"/>
      <c r="P187" s="204"/>
      <c r="Q187" s="213"/>
      <c r="R187" s="220"/>
      <c r="S187" s="213"/>
      <c r="T187" s="213"/>
      <c r="U187" s="47"/>
      <c r="V187" s="233"/>
      <c r="W187" s="225"/>
      <c r="X187" s="86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</row>
    <row r="188" spans="1:121" s="8" customFormat="1" ht="13.5" hidden="1" thickBot="1">
      <c r="A188" s="20" t="s">
        <v>150</v>
      </c>
      <c r="B188" s="21"/>
      <c r="C188" s="22"/>
      <c r="D188" s="35"/>
      <c r="E188" s="35"/>
      <c r="F188" s="35"/>
      <c r="G188" s="35"/>
      <c r="H188" s="180">
        <f>data_input!E185</f>
        <v>1160</v>
      </c>
      <c r="I188" s="172">
        <f>I190</f>
        <v>332</v>
      </c>
      <c r="J188" s="188">
        <f>data_input!F185</f>
        <v>1</v>
      </c>
      <c r="K188" s="172">
        <f>H188-I188</f>
        <v>828</v>
      </c>
      <c r="L188" s="196">
        <f>L190</f>
        <v>1160</v>
      </c>
      <c r="M188" s="45">
        <f>H188-L188</f>
        <v>0</v>
      </c>
      <c r="N188" s="226">
        <f>N190</f>
        <v>105.09763578629072</v>
      </c>
      <c r="O188" s="86"/>
      <c r="P188" s="205">
        <f>data_input!G185</f>
        <v>3339.68</v>
      </c>
      <c r="Q188" s="214">
        <f>Q190</f>
        <v>1.0440271865376252</v>
      </c>
      <c r="R188" s="188">
        <f>R190</f>
        <v>1</v>
      </c>
      <c r="S188" s="214">
        <f>P188-Q188</f>
        <v>3338.635972813462</v>
      </c>
      <c r="T188" s="214">
        <f>T190</f>
        <v>3339.68</v>
      </c>
      <c r="U188" s="45">
        <f>P188-T188</f>
        <v>0</v>
      </c>
      <c r="V188" s="234">
        <f>V190</f>
        <v>302.5797174851374</v>
      </c>
      <c r="W188" s="226">
        <f>W190</f>
        <v>407.6773532714281</v>
      </c>
      <c r="X188" s="86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</row>
    <row r="189" spans="1:121" s="8" customFormat="1" ht="12.75" hidden="1">
      <c r="A189" s="16"/>
      <c r="B189" s="28"/>
      <c r="C189" s="23"/>
      <c r="D189" s="36"/>
      <c r="E189" s="36"/>
      <c r="F189" s="36"/>
      <c r="G189" s="36"/>
      <c r="H189" s="181"/>
      <c r="I189" s="173"/>
      <c r="J189" s="189"/>
      <c r="K189" s="173"/>
      <c r="L189" s="197"/>
      <c r="M189" s="47"/>
      <c r="N189" s="227"/>
      <c r="O189" s="86"/>
      <c r="P189" s="206"/>
      <c r="Q189" s="215"/>
      <c r="R189" s="189"/>
      <c r="S189" s="215"/>
      <c r="T189" s="215"/>
      <c r="U189" s="47"/>
      <c r="V189" s="235"/>
      <c r="W189" s="227"/>
      <c r="X189" s="86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</row>
    <row r="190" spans="1:121" s="8" customFormat="1" ht="12.75" hidden="1">
      <c r="A190" s="7"/>
      <c r="B190" s="19" t="s">
        <v>151</v>
      </c>
      <c r="C190" s="29"/>
      <c r="D190" s="37">
        <v>865</v>
      </c>
      <c r="E190" s="37">
        <v>23454</v>
      </c>
      <c r="F190" s="37">
        <v>2</v>
      </c>
      <c r="G190" s="37"/>
      <c r="H190" s="182"/>
      <c r="I190" s="174">
        <f>I191</f>
        <v>332</v>
      </c>
      <c r="J190" s="190">
        <f>data_input!F187</f>
        <v>1</v>
      </c>
      <c r="K190" s="174">
        <f>K191</f>
        <v>828</v>
      </c>
      <c r="L190" s="198">
        <f>L191</f>
        <v>1160</v>
      </c>
      <c r="M190" s="45"/>
      <c r="N190" s="228">
        <f>N191</f>
        <v>105.09763578629072</v>
      </c>
      <c r="O190" s="86"/>
      <c r="P190" s="207"/>
      <c r="Q190" s="216">
        <f>Q191</f>
        <v>1.0440271865376252</v>
      </c>
      <c r="R190" s="190">
        <f>R191</f>
        <v>1</v>
      </c>
      <c r="S190" s="216">
        <f>S191</f>
        <v>3338.635972813462</v>
      </c>
      <c r="T190" s="216">
        <f>T191</f>
        <v>3339.68</v>
      </c>
      <c r="U190" s="45"/>
      <c r="V190" s="236">
        <f>V191</f>
        <v>302.5797174851374</v>
      </c>
      <c r="W190" s="228">
        <f>W191</f>
        <v>407.6773532714281</v>
      </c>
      <c r="X190" s="86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</row>
    <row r="191" spans="1:121" s="8" customFormat="1" ht="12.75" hidden="1">
      <c r="A191" s="9"/>
      <c r="B191" s="10"/>
      <c r="C191" s="7" t="s">
        <v>36</v>
      </c>
      <c r="D191" s="38"/>
      <c r="E191" s="38"/>
      <c r="F191" s="38"/>
      <c r="G191" s="38"/>
      <c r="H191" s="179">
        <f>data_input!E188</f>
        <v>332</v>
      </c>
      <c r="I191" s="171">
        <f>H191</f>
        <v>332</v>
      </c>
      <c r="J191" s="187">
        <f>data_input!F188</f>
        <v>1</v>
      </c>
      <c r="K191" s="171">
        <f>K188*J191</f>
        <v>828</v>
      </c>
      <c r="L191" s="195">
        <f>K191+I191</f>
        <v>1160</v>
      </c>
      <c r="M191" s="47"/>
      <c r="N191" s="225">
        <f>L191*$N$6</f>
        <v>105.09763578629072</v>
      </c>
      <c r="O191" s="86"/>
      <c r="P191" s="204">
        <f>data_input!G188</f>
        <v>1.0440271865376252</v>
      </c>
      <c r="Q191" s="213">
        <f>P191</f>
        <v>1.0440271865376252</v>
      </c>
      <c r="R191" s="220">
        <f>L191/L188</f>
        <v>1</v>
      </c>
      <c r="S191" s="213">
        <f>S188*R191</f>
        <v>3338.635972813462</v>
      </c>
      <c r="T191" s="213">
        <f>S191+Q191</f>
        <v>3339.68</v>
      </c>
      <c r="U191" s="47"/>
      <c r="V191" s="233">
        <f>T191*$V$6</f>
        <v>302.5797174851374</v>
      </c>
      <c r="W191" s="225">
        <f>N191+V191</f>
        <v>407.6773532714281</v>
      </c>
      <c r="X191" s="86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</row>
    <row r="192" spans="1:121" s="8" customFormat="1" ht="12.75" hidden="1">
      <c r="A192" s="7"/>
      <c r="B192" s="10"/>
      <c r="C192" s="7"/>
      <c r="D192" s="38"/>
      <c r="E192" s="38"/>
      <c r="F192" s="38"/>
      <c r="G192" s="38"/>
      <c r="H192" s="179"/>
      <c r="I192" s="171"/>
      <c r="J192" s="187"/>
      <c r="K192" s="171"/>
      <c r="L192" s="195"/>
      <c r="M192" s="47"/>
      <c r="N192" s="225"/>
      <c r="O192" s="86"/>
      <c r="P192" s="204"/>
      <c r="Q192" s="213"/>
      <c r="R192" s="220"/>
      <c r="S192" s="213"/>
      <c r="T192" s="213"/>
      <c r="U192" s="47"/>
      <c r="V192" s="233"/>
      <c r="W192" s="225"/>
      <c r="X192" s="86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</row>
    <row r="193" spans="1:121" s="8" customFormat="1" ht="13.5" hidden="1" thickBot="1">
      <c r="A193" s="20" t="s">
        <v>152</v>
      </c>
      <c r="B193" s="21"/>
      <c r="C193" s="22"/>
      <c r="D193" s="35"/>
      <c r="E193" s="35"/>
      <c r="F193" s="35"/>
      <c r="G193" s="35"/>
      <c r="H193" s="180">
        <f>data_input!E190</f>
        <v>11699</v>
      </c>
      <c r="I193" s="172">
        <f>I195</f>
        <v>8410</v>
      </c>
      <c r="J193" s="188">
        <f>data_input!F190</f>
        <v>1</v>
      </c>
      <c r="K193" s="172">
        <f>H193-I193</f>
        <v>3289</v>
      </c>
      <c r="L193" s="196">
        <f>L195</f>
        <v>11699</v>
      </c>
      <c r="M193" s="45">
        <f>H193-L193</f>
        <v>0</v>
      </c>
      <c r="N193" s="226">
        <f>N195</f>
        <v>1059.9458974688062</v>
      </c>
      <c r="O193" s="86"/>
      <c r="P193" s="205">
        <f>data_input!G190</f>
        <v>3783.283</v>
      </c>
      <c r="Q193" s="214">
        <f>Q195</f>
        <v>3.339235020224861</v>
      </c>
      <c r="R193" s="188">
        <f>R195</f>
        <v>1</v>
      </c>
      <c r="S193" s="214">
        <f>P193-Q193</f>
        <v>3779.943764979775</v>
      </c>
      <c r="T193" s="214">
        <f>T195</f>
        <v>3783.283</v>
      </c>
      <c r="U193" s="45">
        <f>P193-T193</f>
        <v>0</v>
      </c>
      <c r="V193" s="234">
        <f>V195</f>
        <v>342.77077483660804</v>
      </c>
      <c r="W193" s="226">
        <f>W195</f>
        <v>1402.7166723054142</v>
      </c>
      <c r="X193" s="86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</row>
    <row r="194" spans="1:121" s="8" customFormat="1" ht="12.75" hidden="1">
      <c r="A194" s="16"/>
      <c r="B194" s="28"/>
      <c r="C194" s="23"/>
      <c r="D194" s="36"/>
      <c r="E194" s="36"/>
      <c r="F194" s="36"/>
      <c r="G194" s="36"/>
      <c r="H194" s="181"/>
      <c r="I194" s="173"/>
      <c r="J194" s="189"/>
      <c r="K194" s="173"/>
      <c r="L194" s="197"/>
      <c r="M194" s="47"/>
      <c r="N194" s="227"/>
      <c r="O194" s="86"/>
      <c r="P194" s="206"/>
      <c r="Q194" s="215"/>
      <c r="R194" s="189"/>
      <c r="S194" s="215"/>
      <c r="T194" s="215"/>
      <c r="U194" s="47"/>
      <c r="V194" s="235"/>
      <c r="W194" s="227"/>
      <c r="X194" s="86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</row>
    <row r="195" spans="1:121" s="8" customFormat="1" ht="12.75" hidden="1">
      <c r="A195" s="7"/>
      <c r="B195" s="19" t="s">
        <v>153</v>
      </c>
      <c r="C195" s="29"/>
      <c r="D195" s="37">
        <v>850</v>
      </c>
      <c r="E195" s="37" t="s">
        <v>264</v>
      </c>
      <c r="F195" s="37">
        <v>2</v>
      </c>
      <c r="G195" s="37"/>
      <c r="H195" s="182"/>
      <c r="I195" s="174">
        <f>I196</f>
        <v>8410</v>
      </c>
      <c r="J195" s="190">
        <f>data_input!F192</f>
        <v>1</v>
      </c>
      <c r="K195" s="174">
        <f>K196</f>
        <v>3289</v>
      </c>
      <c r="L195" s="198">
        <f>L196</f>
        <v>11699</v>
      </c>
      <c r="M195" s="45"/>
      <c r="N195" s="228">
        <f>N196</f>
        <v>1059.9458974688062</v>
      </c>
      <c r="O195" s="86"/>
      <c r="P195" s="207"/>
      <c r="Q195" s="216">
        <f>Q196</f>
        <v>3.339235020224861</v>
      </c>
      <c r="R195" s="190">
        <f>R196</f>
        <v>1</v>
      </c>
      <c r="S195" s="216">
        <f>S196</f>
        <v>3779.943764979775</v>
      </c>
      <c r="T195" s="216">
        <f>T196</f>
        <v>3783.283</v>
      </c>
      <c r="U195" s="45"/>
      <c r="V195" s="236">
        <f>V196</f>
        <v>342.77077483660804</v>
      </c>
      <c r="W195" s="228">
        <f>W196</f>
        <v>1402.7166723054142</v>
      </c>
      <c r="X195" s="86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</row>
    <row r="196" spans="1:121" s="8" customFormat="1" ht="12.75" hidden="1">
      <c r="A196" s="9"/>
      <c r="B196" s="10"/>
      <c r="C196" s="7" t="s">
        <v>37</v>
      </c>
      <c r="D196" s="38"/>
      <c r="E196" s="38"/>
      <c r="F196" s="38"/>
      <c r="G196" s="38"/>
      <c r="H196" s="179">
        <f>data_input!E193</f>
        <v>8410</v>
      </c>
      <c r="I196" s="171">
        <f>H196</f>
        <v>8410</v>
      </c>
      <c r="J196" s="187">
        <f>data_input!F193</f>
        <v>1</v>
      </c>
      <c r="K196" s="171">
        <f>K193*J196</f>
        <v>3289</v>
      </c>
      <c r="L196" s="195">
        <f>K196+I196</f>
        <v>11699</v>
      </c>
      <c r="M196" s="47"/>
      <c r="N196" s="225">
        <f>L196*$N$6</f>
        <v>1059.9458974688062</v>
      </c>
      <c r="O196" s="86"/>
      <c r="P196" s="204">
        <f>data_input!G193</f>
        <v>3.339235020224861</v>
      </c>
      <c r="Q196" s="213">
        <f>P196</f>
        <v>3.339235020224861</v>
      </c>
      <c r="R196" s="220">
        <f>L196/L193</f>
        <v>1</v>
      </c>
      <c r="S196" s="213">
        <f>S193*R196</f>
        <v>3779.943764979775</v>
      </c>
      <c r="T196" s="213">
        <f>S196+Q196</f>
        <v>3783.283</v>
      </c>
      <c r="U196" s="47"/>
      <c r="V196" s="233">
        <f>T196*$V$6</f>
        <v>342.77077483660804</v>
      </c>
      <c r="W196" s="225">
        <f>N196+V196</f>
        <v>1402.7166723054142</v>
      </c>
      <c r="X196" s="86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</row>
    <row r="197" spans="1:121" s="8" customFormat="1" ht="12.75" hidden="1">
      <c r="A197" s="7"/>
      <c r="B197" s="10"/>
      <c r="C197" s="7"/>
      <c r="D197" s="38"/>
      <c r="E197" s="38"/>
      <c r="F197" s="38"/>
      <c r="G197" s="38"/>
      <c r="H197" s="179"/>
      <c r="I197" s="171"/>
      <c r="J197" s="187"/>
      <c r="K197" s="171"/>
      <c r="L197" s="195"/>
      <c r="M197" s="47"/>
      <c r="N197" s="225"/>
      <c r="O197" s="86"/>
      <c r="P197" s="204"/>
      <c r="Q197" s="213"/>
      <c r="R197" s="220"/>
      <c r="S197" s="213"/>
      <c r="T197" s="213"/>
      <c r="U197" s="47"/>
      <c r="V197" s="233"/>
      <c r="W197" s="225"/>
      <c r="X197" s="86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</row>
    <row r="198" spans="1:121" s="8" customFormat="1" ht="13.5" hidden="1" thickBot="1">
      <c r="A198" s="20" t="s">
        <v>154</v>
      </c>
      <c r="B198" s="21"/>
      <c r="C198" s="22"/>
      <c r="D198" s="35"/>
      <c r="E198" s="35"/>
      <c r="F198" s="35"/>
      <c r="G198" s="35"/>
      <c r="H198" s="180">
        <f>data_input!E195</f>
        <v>8966</v>
      </c>
      <c r="I198" s="172">
        <f>I200</f>
        <v>4935</v>
      </c>
      <c r="J198" s="188">
        <f>data_input!F195</f>
        <v>1</v>
      </c>
      <c r="K198" s="172">
        <f>H198-I198</f>
        <v>4031</v>
      </c>
      <c r="L198" s="196">
        <f>L200</f>
        <v>8966</v>
      </c>
      <c r="M198" s="45">
        <f>H198-L198</f>
        <v>0</v>
      </c>
      <c r="N198" s="226">
        <f>N200</f>
        <v>812.3322434998988</v>
      </c>
      <c r="O198" s="86"/>
      <c r="P198" s="205">
        <f>data_input!G195</f>
        <v>2373.265</v>
      </c>
      <c r="Q198" s="214">
        <f>Q200</f>
        <v>3.31823415161742</v>
      </c>
      <c r="R198" s="188">
        <f>R200</f>
        <v>1</v>
      </c>
      <c r="S198" s="214">
        <f>P198-Q198</f>
        <v>2369.9467658483823</v>
      </c>
      <c r="T198" s="214">
        <f>T200</f>
        <v>2373.265</v>
      </c>
      <c r="U198" s="45">
        <f>P198-T198</f>
        <v>0</v>
      </c>
      <c r="V198" s="234">
        <f>V200</f>
        <v>215.02115568478555</v>
      </c>
      <c r="W198" s="226">
        <f>W200</f>
        <v>1027.3533991846843</v>
      </c>
      <c r="X198" s="86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</row>
    <row r="199" spans="1:121" s="8" customFormat="1" ht="12.75" hidden="1">
      <c r="A199" s="16"/>
      <c r="B199" s="28"/>
      <c r="C199" s="23"/>
      <c r="D199" s="36"/>
      <c r="E199" s="36"/>
      <c r="F199" s="36"/>
      <c r="G199" s="36"/>
      <c r="H199" s="181"/>
      <c r="I199" s="173"/>
      <c r="J199" s="189"/>
      <c r="K199" s="173"/>
      <c r="L199" s="197"/>
      <c r="M199" s="47"/>
      <c r="N199" s="227"/>
      <c r="O199" s="86"/>
      <c r="P199" s="206"/>
      <c r="Q199" s="215"/>
      <c r="R199" s="189"/>
      <c r="S199" s="215"/>
      <c r="T199" s="215"/>
      <c r="U199" s="47"/>
      <c r="V199" s="235"/>
      <c r="W199" s="227"/>
      <c r="X199" s="86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</row>
    <row r="200" spans="1:121" s="8" customFormat="1" ht="12.75" hidden="1">
      <c r="A200" s="7"/>
      <c r="B200" s="19" t="s">
        <v>155</v>
      </c>
      <c r="C200" s="29"/>
      <c r="D200" s="37">
        <v>872</v>
      </c>
      <c r="E200" s="37" t="s">
        <v>265</v>
      </c>
      <c r="F200" s="37">
        <v>2</v>
      </c>
      <c r="G200" s="37"/>
      <c r="H200" s="182"/>
      <c r="I200" s="174">
        <f>I201</f>
        <v>4935</v>
      </c>
      <c r="J200" s="190">
        <f>data_input!F197</f>
        <v>1</v>
      </c>
      <c r="K200" s="174">
        <f>K201</f>
        <v>4031</v>
      </c>
      <c r="L200" s="198">
        <f>L201</f>
        <v>8966</v>
      </c>
      <c r="M200" s="45"/>
      <c r="N200" s="228">
        <f>N201</f>
        <v>812.3322434998988</v>
      </c>
      <c r="O200" s="86"/>
      <c r="P200" s="207"/>
      <c r="Q200" s="216">
        <f>Q201</f>
        <v>3.31823415161742</v>
      </c>
      <c r="R200" s="190">
        <f>R201</f>
        <v>1</v>
      </c>
      <c r="S200" s="216">
        <f>S201</f>
        <v>2369.9467658483823</v>
      </c>
      <c r="T200" s="216">
        <f>T201</f>
        <v>2373.265</v>
      </c>
      <c r="U200" s="45"/>
      <c r="V200" s="236">
        <f>V201</f>
        <v>215.02115568478555</v>
      </c>
      <c r="W200" s="228">
        <f>W201</f>
        <v>1027.3533991846843</v>
      </c>
      <c r="X200" s="86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</row>
    <row r="201" spans="1:121" s="8" customFormat="1" ht="12.75" hidden="1">
      <c r="A201" s="9"/>
      <c r="B201" s="10"/>
      <c r="C201" s="7" t="s">
        <v>38</v>
      </c>
      <c r="D201" s="38"/>
      <c r="E201" s="38"/>
      <c r="F201" s="38"/>
      <c r="G201" s="38"/>
      <c r="H201" s="179">
        <f>data_input!E198</f>
        <v>4935</v>
      </c>
      <c r="I201" s="171">
        <f>H201</f>
        <v>4935</v>
      </c>
      <c r="J201" s="187">
        <f>data_input!F198</f>
        <v>1</v>
      </c>
      <c r="K201" s="171">
        <f>K198*J201</f>
        <v>4031</v>
      </c>
      <c r="L201" s="195">
        <f>K201+I201</f>
        <v>8966</v>
      </c>
      <c r="M201" s="47"/>
      <c r="N201" s="225">
        <f>L201*$N$6</f>
        <v>812.3322434998988</v>
      </c>
      <c r="O201" s="86"/>
      <c r="P201" s="204">
        <f>data_input!G198</f>
        <v>3.31823415161742</v>
      </c>
      <c r="Q201" s="213">
        <f>P201</f>
        <v>3.31823415161742</v>
      </c>
      <c r="R201" s="220">
        <f>L201/L198</f>
        <v>1</v>
      </c>
      <c r="S201" s="213">
        <f>S198*R201</f>
        <v>2369.9467658483823</v>
      </c>
      <c r="T201" s="213">
        <f>S201+Q201</f>
        <v>2373.265</v>
      </c>
      <c r="U201" s="47"/>
      <c r="V201" s="233">
        <f>T201*$V$6</f>
        <v>215.02115568478555</v>
      </c>
      <c r="W201" s="225">
        <f>N201+V201</f>
        <v>1027.3533991846843</v>
      </c>
      <c r="X201" s="86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</row>
    <row r="202" spans="1:121" s="8" customFormat="1" ht="12.75" hidden="1">
      <c r="A202" s="7"/>
      <c r="B202" s="10"/>
      <c r="C202" s="7"/>
      <c r="D202" s="38"/>
      <c r="E202" s="38"/>
      <c r="F202" s="38"/>
      <c r="G202" s="38"/>
      <c r="H202" s="179"/>
      <c r="I202" s="171"/>
      <c r="J202" s="187"/>
      <c r="K202" s="171"/>
      <c r="L202" s="195"/>
      <c r="M202" s="47"/>
      <c r="N202" s="225"/>
      <c r="O202" s="86"/>
      <c r="P202" s="204"/>
      <c r="Q202" s="213"/>
      <c r="R202" s="220"/>
      <c r="S202" s="213"/>
      <c r="T202" s="213"/>
      <c r="U202" s="47"/>
      <c r="V202" s="233"/>
      <c r="W202" s="225"/>
      <c r="X202" s="86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</row>
    <row r="203" spans="1:121" s="8" customFormat="1" ht="13.5" hidden="1" thickBot="1">
      <c r="A203" s="20" t="s">
        <v>156</v>
      </c>
      <c r="B203" s="21"/>
      <c r="C203" s="22"/>
      <c r="D203" s="35"/>
      <c r="E203" s="35"/>
      <c r="F203" s="35"/>
      <c r="G203" s="35"/>
      <c r="H203" s="180">
        <f>data_input!E200</f>
        <v>2890</v>
      </c>
      <c r="I203" s="172">
        <f>I205</f>
        <v>1741</v>
      </c>
      <c r="J203" s="188">
        <f>data_input!F200</f>
        <v>1</v>
      </c>
      <c r="K203" s="172">
        <f>H203-I203</f>
        <v>1149</v>
      </c>
      <c r="L203" s="196">
        <f>L205</f>
        <v>2890</v>
      </c>
      <c r="M203" s="45">
        <f>H203-L203</f>
        <v>0</v>
      </c>
      <c r="N203" s="226">
        <f>N205</f>
        <v>261.83807536412087</v>
      </c>
      <c r="O203" s="86"/>
      <c r="P203" s="205">
        <f>data_input!G200</f>
        <v>1620.369</v>
      </c>
      <c r="Q203" s="214">
        <f>Q205</f>
        <v>0.9699515569104643</v>
      </c>
      <c r="R203" s="188">
        <f>R205</f>
        <v>1</v>
      </c>
      <c r="S203" s="214">
        <f>P203-Q203</f>
        <v>1619.3990484430894</v>
      </c>
      <c r="T203" s="214">
        <f>T205</f>
        <v>1620.369</v>
      </c>
      <c r="U203" s="45">
        <f>P203-T203</f>
        <v>0</v>
      </c>
      <c r="V203" s="234">
        <f>V205</f>
        <v>146.80771638051388</v>
      </c>
      <c r="W203" s="226">
        <f>W205</f>
        <v>408.6457917446347</v>
      </c>
      <c r="X203" s="86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</row>
    <row r="204" spans="1:121" s="8" customFormat="1" ht="12.75" hidden="1">
      <c r="A204" s="16"/>
      <c r="B204" s="28"/>
      <c r="C204" s="23"/>
      <c r="D204" s="36"/>
      <c r="E204" s="36"/>
      <c r="F204" s="36"/>
      <c r="G204" s="36"/>
      <c r="H204" s="181"/>
      <c r="I204" s="173"/>
      <c r="J204" s="189"/>
      <c r="K204" s="173"/>
      <c r="L204" s="197"/>
      <c r="M204" s="47"/>
      <c r="N204" s="227"/>
      <c r="O204" s="86"/>
      <c r="P204" s="206"/>
      <c r="Q204" s="215"/>
      <c r="R204" s="189"/>
      <c r="S204" s="215"/>
      <c r="T204" s="215"/>
      <c r="U204" s="47"/>
      <c r="V204" s="235"/>
      <c r="W204" s="227"/>
      <c r="X204" s="86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</row>
    <row r="205" spans="1:121" s="8" customFormat="1" ht="12.75" hidden="1">
      <c r="A205" s="7"/>
      <c r="B205" s="19" t="s">
        <v>157</v>
      </c>
      <c r="C205" s="29"/>
      <c r="D205" s="37">
        <v>854</v>
      </c>
      <c r="E205" s="37" t="s">
        <v>266</v>
      </c>
      <c r="F205" s="37">
        <v>2</v>
      </c>
      <c r="G205" s="37"/>
      <c r="H205" s="182"/>
      <c r="I205" s="174">
        <f>I206</f>
        <v>1741</v>
      </c>
      <c r="J205" s="190">
        <f>data_input!F202</f>
        <v>1</v>
      </c>
      <c r="K205" s="174">
        <f>K206</f>
        <v>1149</v>
      </c>
      <c r="L205" s="198">
        <f>L206</f>
        <v>2890</v>
      </c>
      <c r="M205" s="45"/>
      <c r="N205" s="228">
        <f>N206</f>
        <v>261.83807536412087</v>
      </c>
      <c r="O205" s="86"/>
      <c r="P205" s="207"/>
      <c r="Q205" s="216">
        <f>Q206</f>
        <v>0.9699515569104643</v>
      </c>
      <c r="R205" s="190">
        <f>R206</f>
        <v>1</v>
      </c>
      <c r="S205" s="216">
        <f>S206</f>
        <v>1619.3990484430894</v>
      </c>
      <c r="T205" s="216">
        <f>T206</f>
        <v>1620.369</v>
      </c>
      <c r="U205" s="45"/>
      <c r="V205" s="236">
        <f>V206</f>
        <v>146.80771638051388</v>
      </c>
      <c r="W205" s="228">
        <f>W206</f>
        <v>408.6457917446347</v>
      </c>
      <c r="X205" s="86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</row>
    <row r="206" spans="1:121" s="8" customFormat="1" ht="12.75" hidden="1">
      <c r="A206" s="9"/>
      <c r="B206" s="10"/>
      <c r="C206" s="7" t="s">
        <v>315</v>
      </c>
      <c r="D206" s="38"/>
      <c r="E206" s="38"/>
      <c r="F206" s="38"/>
      <c r="G206" s="38"/>
      <c r="H206" s="179">
        <f>data_input!E203</f>
        <v>1741</v>
      </c>
      <c r="I206" s="171">
        <f>H206</f>
        <v>1741</v>
      </c>
      <c r="J206" s="187">
        <f>data_input!F203</f>
        <v>1</v>
      </c>
      <c r="K206" s="171">
        <f>K203*J206</f>
        <v>1149</v>
      </c>
      <c r="L206" s="195">
        <f>K206+I206</f>
        <v>2890</v>
      </c>
      <c r="M206" s="47"/>
      <c r="N206" s="225">
        <f>L206*$N$6</f>
        <v>261.83807536412087</v>
      </c>
      <c r="O206" s="86"/>
      <c r="P206" s="204">
        <f>data_input!G203</f>
        <v>0.9699515569104643</v>
      </c>
      <c r="Q206" s="213">
        <f>P206</f>
        <v>0.9699515569104643</v>
      </c>
      <c r="R206" s="220">
        <f>L206/L203</f>
        <v>1</v>
      </c>
      <c r="S206" s="213">
        <f>S203*R206</f>
        <v>1619.3990484430894</v>
      </c>
      <c r="T206" s="213">
        <f>S206+Q206</f>
        <v>1620.369</v>
      </c>
      <c r="U206" s="47"/>
      <c r="V206" s="233">
        <f>T206*$V$6</f>
        <v>146.80771638051388</v>
      </c>
      <c r="W206" s="225">
        <f>N206+V206</f>
        <v>408.6457917446347</v>
      </c>
      <c r="X206" s="86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</row>
    <row r="207" spans="2:24" s="9" customFormat="1" ht="12.75" hidden="1">
      <c r="B207" s="10"/>
      <c r="C207" s="7"/>
      <c r="D207" s="38"/>
      <c r="E207" s="38"/>
      <c r="F207" s="38"/>
      <c r="G207" s="38"/>
      <c r="H207" s="179"/>
      <c r="I207" s="171"/>
      <c r="J207" s="187"/>
      <c r="K207" s="171"/>
      <c r="L207" s="195"/>
      <c r="M207" s="47"/>
      <c r="N207" s="225"/>
      <c r="O207" s="86"/>
      <c r="P207" s="204"/>
      <c r="Q207" s="213"/>
      <c r="R207" s="220"/>
      <c r="S207" s="213"/>
      <c r="T207" s="213"/>
      <c r="U207" s="47"/>
      <c r="V207" s="233"/>
      <c r="W207" s="225"/>
      <c r="X207" s="86"/>
    </row>
    <row r="208" spans="1:24" s="9" customFormat="1" ht="13.5" hidden="1" thickBot="1">
      <c r="A208" s="20" t="s">
        <v>159</v>
      </c>
      <c r="B208" s="21"/>
      <c r="C208" s="22"/>
      <c r="D208" s="35"/>
      <c r="E208" s="35"/>
      <c r="F208" s="35"/>
      <c r="G208" s="35"/>
      <c r="H208" s="180">
        <f>data_input!E205</f>
        <v>1206</v>
      </c>
      <c r="I208" s="172">
        <f>I210</f>
        <v>343</v>
      </c>
      <c r="J208" s="188">
        <f>data_input!F205</f>
        <v>1</v>
      </c>
      <c r="K208" s="172">
        <f>H208-I208</f>
        <v>863</v>
      </c>
      <c r="L208" s="196">
        <f>L210</f>
        <v>1206</v>
      </c>
      <c r="M208" s="45">
        <f>H208-L208</f>
        <v>0</v>
      </c>
      <c r="N208" s="226">
        <f>N210</f>
        <v>109.26530065367811</v>
      </c>
      <c r="O208" s="86"/>
      <c r="P208" s="205">
        <f>data_input!G205</f>
        <v>4668.175</v>
      </c>
      <c r="Q208" s="214">
        <f>Q210</f>
        <v>0.3361517361896504</v>
      </c>
      <c r="R208" s="188">
        <f>R210</f>
        <v>1</v>
      </c>
      <c r="S208" s="214">
        <f>P208-Q208</f>
        <v>4667.83884826381</v>
      </c>
      <c r="T208" s="214">
        <f>T210</f>
        <v>4668.175</v>
      </c>
      <c r="U208" s="45">
        <f>P208-T208</f>
        <v>0</v>
      </c>
      <c r="V208" s="234">
        <f>V210</f>
        <v>422.94323787643765</v>
      </c>
      <c r="W208" s="226">
        <f>W210</f>
        <v>532.2085385301158</v>
      </c>
      <c r="X208" s="86"/>
    </row>
    <row r="209" spans="1:24" s="9" customFormat="1" ht="12.75" hidden="1">
      <c r="A209" s="16"/>
      <c r="B209" s="28"/>
      <c r="C209" s="23"/>
      <c r="D209" s="36"/>
      <c r="E209" s="36"/>
      <c r="F209" s="36"/>
      <c r="G209" s="36"/>
      <c r="H209" s="181"/>
      <c r="I209" s="173"/>
      <c r="J209" s="189"/>
      <c r="K209" s="173"/>
      <c r="L209" s="197"/>
      <c r="M209" s="47"/>
      <c r="N209" s="227"/>
      <c r="O209" s="86"/>
      <c r="P209" s="206"/>
      <c r="Q209" s="215"/>
      <c r="R209" s="189"/>
      <c r="S209" s="215"/>
      <c r="T209" s="215"/>
      <c r="U209" s="47"/>
      <c r="V209" s="235"/>
      <c r="W209" s="227"/>
      <c r="X209" s="86"/>
    </row>
    <row r="210" spans="1:24" s="9" customFormat="1" ht="12.75" hidden="1">
      <c r="A210" s="7"/>
      <c r="B210" s="19" t="s">
        <v>160</v>
      </c>
      <c r="C210" s="29"/>
      <c r="D210" s="37">
        <v>874</v>
      </c>
      <c r="E210" s="37" t="s">
        <v>267</v>
      </c>
      <c r="F210" s="37">
        <v>2</v>
      </c>
      <c r="G210" s="37"/>
      <c r="H210" s="182"/>
      <c r="I210" s="174">
        <f>I211</f>
        <v>343</v>
      </c>
      <c r="J210" s="190">
        <f>data_input!F207</f>
        <v>1</v>
      </c>
      <c r="K210" s="174">
        <f>K211</f>
        <v>863</v>
      </c>
      <c r="L210" s="198">
        <f>L211</f>
        <v>1206</v>
      </c>
      <c r="M210" s="45"/>
      <c r="N210" s="228">
        <f>N211</f>
        <v>109.26530065367811</v>
      </c>
      <c r="O210" s="86"/>
      <c r="P210" s="207"/>
      <c r="Q210" s="216">
        <f>Q211</f>
        <v>0.3361517361896504</v>
      </c>
      <c r="R210" s="190">
        <f>R211</f>
        <v>1</v>
      </c>
      <c r="S210" s="216">
        <f>S211</f>
        <v>4667.83884826381</v>
      </c>
      <c r="T210" s="216">
        <f>T211</f>
        <v>4668.175</v>
      </c>
      <c r="U210" s="45"/>
      <c r="V210" s="236">
        <f>V211</f>
        <v>422.94323787643765</v>
      </c>
      <c r="W210" s="228">
        <f>W211</f>
        <v>532.2085385301158</v>
      </c>
      <c r="X210" s="86"/>
    </row>
    <row r="211" spans="2:24" s="9" customFormat="1" ht="12.75" hidden="1">
      <c r="B211" s="10"/>
      <c r="C211" s="7" t="s">
        <v>39</v>
      </c>
      <c r="D211" s="38"/>
      <c r="E211" s="38"/>
      <c r="F211" s="38"/>
      <c r="G211" s="38"/>
      <c r="H211" s="179">
        <f>data_input!E208</f>
        <v>343</v>
      </c>
      <c r="I211" s="171">
        <f>H211</f>
        <v>343</v>
      </c>
      <c r="J211" s="187">
        <f>data_input!F208</f>
        <v>1</v>
      </c>
      <c r="K211" s="171">
        <f>K208*J211</f>
        <v>863</v>
      </c>
      <c r="L211" s="195">
        <f>K211+I211</f>
        <v>1206</v>
      </c>
      <c r="M211" s="47"/>
      <c r="N211" s="225">
        <f>L211*$N$6</f>
        <v>109.26530065367811</v>
      </c>
      <c r="O211" s="86"/>
      <c r="P211" s="204">
        <f>data_input!G208</f>
        <v>0.3361517361896504</v>
      </c>
      <c r="Q211" s="213">
        <f>P211</f>
        <v>0.3361517361896504</v>
      </c>
      <c r="R211" s="220">
        <f>L211/L208</f>
        <v>1</v>
      </c>
      <c r="S211" s="213">
        <f>S208*R211</f>
        <v>4667.83884826381</v>
      </c>
      <c r="T211" s="213">
        <f>S211+Q211</f>
        <v>4668.175</v>
      </c>
      <c r="U211" s="47"/>
      <c r="V211" s="233">
        <f>T211*$V$6</f>
        <v>422.94323787643765</v>
      </c>
      <c r="W211" s="225">
        <f>N211+V211</f>
        <v>532.2085385301158</v>
      </c>
      <c r="X211" s="86"/>
    </row>
    <row r="212" spans="2:24" s="9" customFormat="1" ht="12.75" hidden="1">
      <c r="B212" s="10"/>
      <c r="C212" s="7"/>
      <c r="D212" s="38"/>
      <c r="E212" s="38"/>
      <c r="F212" s="38"/>
      <c r="G212" s="38"/>
      <c r="H212" s="179"/>
      <c r="I212" s="171"/>
      <c r="J212" s="187"/>
      <c r="K212" s="171"/>
      <c r="L212" s="195"/>
      <c r="M212" s="47"/>
      <c r="N212" s="225"/>
      <c r="O212" s="86"/>
      <c r="P212" s="204"/>
      <c r="Q212" s="213"/>
      <c r="R212" s="220"/>
      <c r="S212" s="213"/>
      <c r="T212" s="213"/>
      <c r="U212" s="47"/>
      <c r="V212" s="233"/>
      <c r="W212" s="225"/>
      <c r="X212" s="86"/>
    </row>
    <row r="213" spans="1:24" s="9" customFormat="1" ht="13.5" hidden="1" thickBot="1">
      <c r="A213" s="20" t="s">
        <v>161</v>
      </c>
      <c r="B213" s="21"/>
      <c r="C213" s="22"/>
      <c r="D213" s="35"/>
      <c r="E213" s="35"/>
      <c r="F213" s="35"/>
      <c r="G213" s="35"/>
      <c r="H213" s="180">
        <f>data_input!E210</f>
        <v>1734</v>
      </c>
      <c r="I213" s="172">
        <f>I215</f>
        <v>615</v>
      </c>
      <c r="J213" s="188">
        <f>data_input!F210</f>
        <v>1</v>
      </c>
      <c r="K213" s="172">
        <f>H213-I213</f>
        <v>1119</v>
      </c>
      <c r="L213" s="196">
        <f>L215</f>
        <v>1734</v>
      </c>
      <c r="M213" s="45">
        <f>H213-L213</f>
        <v>0</v>
      </c>
      <c r="N213" s="226">
        <f>N215</f>
        <v>157.1028452184725</v>
      </c>
      <c r="O213" s="86"/>
      <c r="P213" s="205">
        <f>data_input!G210</f>
        <v>2642.598</v>
      </c>
      <c r="Q213" s="214">
        <f>Q215</f>
        <v>0.7828804278707472</v>
      </c>
      <c r="R213" s="188">
        <f>R215</f>
        <v>1</v>
      </c>
      <c r="S213" s="214">
        <f>P213-Q213</f>
        <v>2641.8151195721293</v>
      </c>
      <c r="T213" s="214">
        <f>T215</f>
        <v>2642.598</v>
      </c>
      <c r="U213" s="45">
        <f>P213-T213</f>
        <v>0</v>
      </c>
      <c r="V213" s="234">
        <f>V215</f>
        <v>239.4231052875692</v>
      </c>
      <c r="W213" s="226">
        <f>W215</f>
        <v>396.5259505060417</v>
      </c>
      <c r="X213" s="86"/>
    </row>
    <row r="214" spans="1:24" s="9" customFormat="1" ht="12.75" hidden="1">
      <c r="A214" s="16"/>
      <c r="B214" s="28"/>
      <c r="C214" s="23"/>
      <c r="D214" s="36"/>
      <c r="E214" s="36"/>
      <c r="F214" s="36"/>
      <c r="G214" s="36"/>
      <c r="H214" s="181"/>
      <c r="I214" s="173"/>
      <c r="J214" s="189"/>
      <c r="K214" s="173"/>
      <c r="L214" s="197"/>
      <c r="M214" s="47"/>
      <c r="N214" s="227"/>
      <c r="O214" s="86"/>
      <c r="P214" s="206"/>
      <c r="Q214" s="215"/>
      <c r="R214" s="189"/>
      <c r="S214" s="215"/>
      <c r="T214" s="215"/>
      <c r="U214" s="47"/>
      <c r="V214" s="235"/>
      <c r="W214" s="227"/>
      <c r="X214" s="86"/>
    </row>
    <row r="215" spans="1:24" s="9" customFormat="1" ht="12.75" hidden="1">
      <c r="A215" s="7"/>
      <c r="B215" s="19" t="s">
        <v>162</v>
      </c>
      <c r="C215" s="29"/>
      <c r="D215" s="37">
        <v>797</v>
      </c>
      <c r="E215" s="37" t="s">
        <v>268</v>
      </c>
      <c r="F215" s="37">
        <v>2</v>
      </c>
      <c r="G215" s="37"/>
      <c r="H215" s="182"/>
      <c r="I215" s="174">
        <f>I216</f>
        <v>615</v>
      </c>
      <c r="J215" s="190">
        <f>data_input!F212</f>
        <v>1</v>
      </c>
      <c r="K215" s="174">
        <f>K216</f>
        <v>1119</v>
      </c>
      <c r="L215" s="198">
        <f>L216</f>
        <v>1734</v>
      </c>
      <c r="M215" s="45"/>
      <c r="N215" s="228">
        <f>N216</f>
        <v>157.1028452184725</v>
      </c>
      <c r="O215" s="86"/>
      <c r="P215" s="207"/>
      <c r="Q215" s="216">
        <f>Q216</f>
        <v>0.7828804278707472</v>
      </c>
      <c r="R215" s="190">
        <f>R216</f>
        <v>1</v>
      </c>
      <c r="S215" s="216">
        <f>S216</f>
        <v>2641.8151195721293</v>
      </c>
      <c r="T215" s="216">
        <f>T216</f>
        <v>2642.598</v>
      </c>
      <c r="U215" s="45"/>
      <c r="V215" s="236">
        <f>V216</f>
        <v>239.4231052875692</v>
      </c>
      <c r="W215" s="228">
        <f>W216</f>
        <v>396.5259505060417</v>
      </c>
      <c r="X215" s="86"/>
    </row>
    <row r="216" spans="2:24" s="9" customFormat="1" ht="12.75" hidden="1">
      <c r="B216" s="10"/>
      <c r="C216" s="7" t="s">
        <v>40</v>
      </c>
      <c r="D216" s="38"/>
      <c r="E216" s="38"/>
      <c r="F216" s="38"/>
      <c r="G216" s="38"/>
      <c r="H216" s="179">
        <f>data_input!E213</f>
        <v>615</v>
      </c>
      <c r="I216" s="171">
        <f>H216</f>
        <v>615</v>
      </c>
      <c r="J216" s="187">
        <f>data_input!F213</f>
        <v>1</v>
      </c>
      <c r="K216" s="171">
        <f>K213*J216</f>
        <v>1119</v>
      </c>
      <c r="L216" s="195">
        <f>K216+I216</f>
        <v>1734</v>
      </c>
      <c r="M216" s="47"/>
      <c r="N216" s="225">
        <f>L216*$N$6</f>
        <v>157.1028452184725</v>
      </c>
      <c r="O216" s="86"/>
      <c r="P216" s="204">
        <f>data_input!G213</f>
        <v>0.7828804278707472</v>
      </c>
      <c r="Q216" s="213">
        <f>P216</f>
        <v>0.7828804278707472</v>
      </c>
      <c r="R216" s="220">
        <f>L216/L213</f>
        <v>1</v>
      </c>
      <c r="S216" s="213">
        <f>S213*R216</f>
        <v>2641.8151195721293</v>
      </c>
      <c r="T216" s="213">
        <f>S216+Q216</f>
        <v>2642.598</v>
      </c>
      <c r="U216" s="47"/>
      <c r="V216" s="233">
        <f>T216*$V$6</f>
        <v>239.4231052875692</v>
      </c>
      <c r="W216" s="225">
        <f>N216+V216</f>
        <v>396.5259505060417</v>
      </c>
      <c r="X216" s="86"/>
    </row>
    <row r="217" spans="2:24" s="9" customFormat="1" ht="12.75" hidden="1">
      <c r="B217" s="10"/>
      <c r="C217" s="7"/>
      <c r="D217" s="38"/>
      <c r="E217" s="38"/>
      <c r="F217" s="38"/>
      <c r="G217" s="38"/>
      <c r="H217" s="179"/>
      <c r="I217" s="171"/>
      <c r="J217" s="187"/>
      <c r="K217" s="171"/>
      <c r="L217" s="195"/>
      <c r="M217" s="47"/>
      <c r="N217" s="225"/>
      <c r="O217" s="86"/>
      <c r="P217" s="204"/>
      <c r="Q217" s="213"/>
      <c r="R217" s="220"/>
      <c r="S217" s="213"/>
      <c r="T217" s="213"/>
      <c r="U217" s="47"/>
      <c r="V217" s="233"/>
      <c r="W217" s="225"/>
      <c r="X217" s="86"/>
    </row>
    <row r="218" spans="1:24" s="9" customFormat="1" ht="13.5" hidden="1" thickBot="1">
      <c r="A218" s="20" t="s">
        <v>3</v>
      </c>
      <c r="B218" s="21"/>
      <c r="C218" s="22"/>
      <c r="D218" s="35"/>
      <c r="E218" s="35"/>
      <c r="F218" s="35"/>
      <c r="G218" s="35"/>
      <c r="H218" s="180">
        <f>data_input!E215</f>
        <v>1743</v>
      </c>
      <c r="I218" s="172">
        <f>I220</f>
        <v>468</v>
      </c>
      <c r="J218" s="188">
        <f>data_input!F215</f>
        <v>1</v>
      </c>
      <c r="K218" s="172">
        <f>H218-I218</f>
        <v>1275</v>
      </c>
      <c r="L218" s="196">
        <f>L220</f>
        <v>1743</v>
      </c>
      <c r="M218" s="45">
        <f>H218-L218</f>
        <v>0</v>
      </c>
      <c r="N218" s="226">
        <f>N220</f>
        <v>157.91825790991786</v>
      </c>
      <c r="O218" s="86"/>
      <c r="P218" s="205">
        <f>data_input!G215</f>
        <v>3297.264</v>
      </c>
      <c r="Q218" s="214">
        <f>Q220</f>
        <v>0.3421857407233517</v>
      </c>
      <c r="R218" s="188">
        <f>R220</f>
        <v>1</v>
      </c>
      <c r="S218" s="214">
        <f>P218-Q218</f>
        <v>3296.9218142592767</v>
      </c>
      <c r="T218" s="214">
        <f>T220</f>
        <v>3297.264</v>
      </c>
      <c r="U218" s="45">
        <f>P218-T218</f>
        <v>0</v>
      </c>
      <c r="V218" s="234">
        <f>V220</f>
        <v>298.7367680717656</v>
      </c>
      <c r="W218" s="226">
        <f>W220</f>
        <v>456.6550259816835</v>
      </c>
      <c r="X218" s="86"/>
    </row>
    <row r="219" spans="1:24" s="9" customFormat="1" ht="12.75" hidden="1">
      <c r="A219" s="16"/>
      <c r="B219" s="28"/>
      <c r="C219" s="23"/>
      <c r="D219" s="36"/>
      <c r="E219" s="36"/>
      <c r="F219" s="36"/>
      <c r="G219" s="36"/>
      <c r="H219" s="181"/>
      <c r="I219" s="173"/>
      <c r="J219" s="189"/>
      <c r="K219" s="173"/>
      <c r="L219" s="197"/>
      <c r="M219" s="47"/>
      <c r="N219" s="227"/>
      <c r="O219" s="86"/>
      <c r="P219" s="206"/>
      <c r="Q219" s="215"/>
      <c r="R219" s="189"/>
      <c r="S219" s="215"/>
      <c r="T219" s="215"/>
      <c r="U219" s="47"/>
      <c r="V219" s="235"/>
      <c r="W219" s="227"/>
      <c r="X219" s="86"/>
    </row>
    <row r="220" spans="1:24" s="9" customFormat="1" ht="12.75" hidden="1">
      <c r="A220" s="7"/>
      <c r="B220" s="19" t="s">
        <v>163</v>
      </c>
      <c r="C220" s="29"/>
      <c r="D220" s="37">
        <v>855</v>
      </c>
      <c r="E220" s="37" t="s">
        <v>269</v>
      </c>
      <c r="F220" s="37">
        <v>2</v>
      </c>
      <c r="G220" s="37"/>
      <c r="H220" s="182"/>
      <c r="I220" s="174">
        <f>I221</f>
        <v>468</v>
      </c>
      <c r="J220" s="190">
        <f>data_input!F217</f>
        <v>1</v>
      </c>
      <c r="K220" s="174">
        <f>K221</f>
        <v>1275</v>
      </c>
      <c r="L220" s="198">
        <f>L221</f>
        <v>1743</v>
      </c>
      <c r="M220" s="45"/>
      <c r="N220" s="228">
        <f>N221</f>
        <v>157.91825790991786</v>
      </c>
      <c r="O220" s="86"/>
      <c r="P220" s="207"/>
      <c r="Q220" s="216">
        <f>Q221</f>
        <v>0.3421857407233517</v>
      </c>
      <c r="R220" s="190">
        <f>R221</f>
        <v>1</v>
      </c>
      <c r="S220" s="216">
        <f>S221</f>
        <v>3296.9218142592767</v>
      </c>
      <c r="T220" s="216">
        <f>T221</f>
        <v>3297.264</v>
      </c>
      <c r="U220" s="45"/>
      <c r="V220" s="236">
        <f>V221</f>
        <v>298.7367680717656</v>
      </c>
      <c r="W220" s="228">
        <f>W221</f>
        <v>456.6550259816835</v>
      </c>
      <c r="X220" s="86"/>
    </row>
    <row r="221" spans="2:24" s="9" customFormat="1" ht="12.75" hidden="1">
      <c r="B221" s="10"/>
      <c r="C221" s="7" t="s">
        <v>41</v>
      </c>
      <c r="D221" s="38"/>
      <c r="E221" s="38"/>
      <c r="F221" s="38"/>
      <c r="G221" s="38"/>
      <c r="H221" s="179">
        <f>data_input!E218</f>
        <v>468</v>
      </c>
      <c r="I221" s="171">
        <f>H221</f>
        <v>468</v>
      </c>
      <c r="J221" s="187">
        <f>data_input!F218</f>
        <v>1</v>
      </c>
      <c r="K221" s="171">
        <f>K218*J221</f>
        <v>1275</v>
      </c>
      <c r="L221" s="195">
        <f>K221+I221</f>
        <v>1743</v>
      </c>
      <c r="M221" s="47"/>
      <c r="N221" s="225">
        <f>L221*$N$6</f>
        <v>157.91825790991786</v>
      </c>
      <c r="O221" s="86"/>
      <c r="P221" s="204">
        <f>data_input!G218</f>
        <v>0.3421857407233517</v>
      </c>
      <c r="Q221" s="213">
        <f>P221</f>
        <v>0.3421857407233517</v>
      </c>
      <c r="R221" s="220">
        <f>L221/L218</f>
        <v>1</v>
      </c>
      <c r="S221" s="213">
        <f>S218*R221</f>
        <v>3296.9218142592767</v>
      </c>
      <c r="T221" s="213">
        <f>S221+Q221</f>
        <v>3297.264</v>
      </c>
      <c r="U221" s="47"/>
      <c r="V221" s="233">
        <f>T221*$V$6</f>
        <v>298.7367680717656</v>
      </c>
      <c r="W221" s="225">
        <f>N221+V221</f>
        <v>456.6550259816835</v>
      </c>
      <c r="X221" s="86"/>
    </row>
    <row r="222" spans="2:24" s="9" customFormat="1" ht="12.75" hidden="1">
      <c r="B222" s="10"/>
      <c r="C222" s="7"/>
      <c r="D222" s="38"/>
      <c r="E222" s="38"/>
      <c r="F222" s="38"/>
      <c r="G222" s="38"/>
      <c r="H222" s="179"/>
      <c r="I222" s="171"/>
      <c r="J222" s="187"/>
      <c r="K222" s="171"/>
      <c r="L222" s="195"/>
      <c r="M222" s="47"/>
      <c r="N222" s="225"/>
      <c r="O222" s="86"/>
      <c r="P222" s="204"/>
      <c r="Q222" s="213"/>
      <c r="R222" s="220"/>
      <c r="S222" s="213"/>
      <c r="T222" s="213"/>
      <c r="U222" s="47"/>
      <c r="V222" s="233"/>
      <c r="W222" s="225"/>
      <c r="X222" s="86"/>
    </row>
    <row r="223" spans="1:24" s="9" customFormat="1" ht="13.5" hidden="1" thickBot="1">
      <c r="A223" s="20" t="s">
        <v>164</v>
      </c>
      <c r="B223" s="21"/>
      <c r="C223" s="22"/>
      <c r="D223" s="35"/>
      <c r="E223" s="35"/>
      <c r="F223" s="35"/>
      <c r="G223" s="35"/>
      <c r="H223" s="180">
        <f>data_input!E220</f>
        <v>1179</v>
      </c>
      <c r="I223" s="172">
        <f>I225</f>
        <v>605</v>
      </c>
      <c r="J223" s="188">
        <f>data_input!F220</f>
        <v>1</v>
      </c>
      <c r="K223" s="172">
        <f>H223-I223</f>
        <v>574</v>
      </c>
      <c r="L223" s="196">
        <f>L225</f>
        <v>1179</v>
      </c>
      <c r="M223" s="45">
        <f>H223-L223</f>
        <v>0</v>
      </c>
      <c r="N223" s="226">
        <f>N225</f>
        <v>106.81906257934203</v>
      </c>
      <c r="O223" s="86"/>
      <c r="P223" s="205">
        <f>data_input!G220</f>
        <v>1736.605</v>
      </c>
      <c r="Q223" s="214">
        <f>Q225</f>
        <v>0.708032207824343</v>
      </c>
      <c r="R223" s="188">
        <f>R225</f>
        <v>1</v>
      </c>
      <c r="S223" s="214">
        <f>P223-Q223</f>
        <v>1735.8969677921757</v>
      </c>
      <c r="T223" s="214">
        <f>T225</f>
        <v>1736.605</v>
      </c>
      <c r="U223" s="45">
        <f>P223-T223</f>
        <v>0</v>
      </c>
      <c r="V223" s="234">
        <f>V225</f>
        <v>157.33886189194087</v>
      </c>
      <c r="W223" s="226">
        <f>W225</f>
        <v>264.1579244712829</v>
      </c>
      <c r="X223" s="86"/>
    </row>
    <row r="224" spans="1:24" s="9" customFormat="1" ht="12.75" hidden="1">
      <c r="A224" s="16"/>
      <c r="B224" s="28"/>
      <c r="C224" s="23"/>
      <c r="D224" s="36"/>
      <c r="E224" s="36"/>
      <c r="F224" s="36"/>
      <c r="G224" s="36"/>
      <c r="H224" s="181"/>
      <c r="I224" s="173"/>
      <c r="J224" s="189"/>
      <c r="K224" s="173"/>
      <c r="L224" s="197"/>
      <c r="M224" s="47"/>
      <c r="N224" s="227"/>
      <c r="O224" s="86"/>
      <c r="P224" s="206"/>
      <c r="Q224" s="215"/>
      <c r="R224" s="189"/>
      <c r="S224" s="215"/>
      <c r="T224" s="215"/>
      <c r="U224" s="47"/>
      <c r="V224" s="235"/>
      <c r="W224" s="227"/>
      <c r="X224" s="86"/>
    </row>
    <row r="225" spans="1:24" s="9" customFormat="1" ht="12.75" hidden="1">
      <c r="A225" s="7"/>
      <c r="B225" s="19" t="s">
        <v>165</v>
      </c>
      <c r="C225" s="29"/>
      <c r="D225" s="37">
        <v>880</v>
      </c>
      <c r="E225" s="37" t="s">
        <v>270</v>
      </c>
      <c r="F225" s="37">
        <v>2</v>
      </c>
      <c r="G225" s="37"/>
      <c r="H225" s="182"/>
      <c r="I225" s="174">
        <f>I226</f>
        <v>605</v>
      </c>
      <c r="J225" s="190">
        <f>data_input!F222</f>
        <v>1</v>
      </c>
      <c r="K225" s="174">
        <f>K226</f>
        <v>574</v>
      </c>
      <c r="L225" s="198">
        <f>L226</f>
        <v>1179</v>
      </c>
      <c r="M225" s="47"/>
      <c r="N225" s="228">
        <f>N226</f>
        <v>106.81906257934203</v>
      </c>
      <c r="O225" s="86"/>
      <c r="P225" s="207"/>
      <c r="Q225" s="216">
        <f>Q226</f>
        <v>0.708032207824343</v>
      </c>
      <c r="R225" s="190">
        <f>R226</f>
        <v>1</v>
      </c>
      <c r="S225" s="216">
        <f>S226</f>
        <v>1735.8969677921757</v>
      </c>
      <c r="T225" s="216">
        <f>T226</f>
        <v>1736.605</v>
      </c>
      <c r="U225" s="47"/>
      <c r="V225" s="236">
        <f>V226</f>
        <v>157.33886189194087</v>
      </c>
      <c r="W225" s="228">
        <f>W226</f>
        <v>264.1579244712829</v>
      </c>
      <c r="X225" s="86"/>
    </row>
    <row r="226" spans="2:24" s="9" customFormat="1" ht="12.75" hidden="1">
      <c r="B226" s="10"/>
      <c r="C226" s="7" t="s">
        <v>42</v>
      </c>
      <c r="D226" s="38"/>
      <c r="E226" s="38"/>
      <c r="F226" s="38"/>
      <c r="G226" s="38"/>
      <c r="H226" s="179">
        <f>data_input!E223</f>
        <v>605</v>
      </c>
      <c r="I226" s="171">
        <f>H226</f>
        <v>605</v>
      </c>
      <c r="J226" s="187">
        <f>data_input!F223</f>
        <v>1</v>
      </c>
      <c r="K226" s="171">
        <f>K223*J226</f>
        <v>574</v>
      </c>
      <c r="L226" s="195">
        <f>K226+I226</f>
        <v>1179</v>
      </c>
      <c r="M226" s="47"/>
      <c r="N226" s="225">
        <f>L226*$N$6</f>
        <v>106.81906257934203</v>
      </c>
      <c r="O226" s="86"/>
      <c r="P226" s="204">
        <f>data_input!G223</f>
        <v>0.708032207824343</v>
      </c>
      <c r="Q226" s="213">
        <f>P226</f>
        <v>0.708032207824343</v>
      </c>
      <c r="R226" s="220">
        <f>L226/L223</f>
        <v>1</v>
      </c>
      <c r="S226" s="213">
        <f>S223*R226</f>
        <v>1735.8969677921757</v>
      </c>
      <c r="T226" s="213">
        <f>S226+Q226</f>
        <v>1736.605</v>
      </c>
      <c r="U226" s="47"/>
      <c r="V226" s="233">
        <f>T226*$V$6</f>
        <v>157.33886189194087</v>
      </c>
      <c r="W226" s="225">
        <f>N226+V226</f>
        <v>264.1579244712829</v>
      </c>
      <c r="X226" s="86"/>
    </row>
    <row r="227" spans="2:24" s="9" customFormat="1" ht="12.75" hidden="1">
      <c r="B227" s="10"/>
      <c r="C227" s="7"/>
      <c r="D227" s="38"/>
      <c r="E227" s="38"/>
      <c r="F227" s="38"/>
      <c r="G227" s="38"/>
      <c r="H227" s="179"/>
      <c r="I227" s="171"/>
      <c r="J227" s="187"/>
      <c r="K227" s="171"/>
      <c r="L227" s="195"/>
      <c r="M227" s="47"/>
      <c r="N227" s="225"/>
      <c r="O227" s="86"/>
      <c r="P227" s="204"/>
      <c r="Q227" s="213"/>
      <c r="R227" s="220"/>
      <c r="S227" s="213"/>
      <c r="T227" s="213"/>
      <c r="U227" s="47"/>
      <c r="V227" s="233"/>
      <c r="W227" s="225"/>
      <c r="X227" s="86"/>
    </row>
    <row r="228" spans="1:24" s="9" customFormat="1" ht="13.5" hidden="1" thickBot="1">
      <c r="A228" s="20" t="s">
        <v>166</v>
      </c>
      <c r="B228" s="21"/>
      <c r="C228" s="22"/>
      <c r="D228" s="35"/>
      <c r="E228" s="35"/>
      <c r="F228" s="35"/>
      <c r="G228" s="35"/>
      <c r="H228" s="180">
        <f>data_input!E225</f>
        <v>9746</v>
      </c>
      <c r="I228" s="172">
        <f>I230</f>
        <v>5191</v>
      </c>
      <c r="J228" s="188">
        <f>data_input!F225</f>
        <v>1</v>
      </c>
      <c r="K228" s="172">
        <f>H228-I228</f>
        <v>4555</v>
      </c>
      <c r="L228" s="196">
        <f>L230</f>
        <v>9746</v>
      </c>
      <c r="M228" s="45">
        <f>H228-L228</f>
        <v>0</v>
      </c>
      <c r="N228" s="226">
        <f>N230</f>
        <v>883.0013434251632</v>
      </c>
      <c r="O228" s="86"/>
      <c r="P228" s="205">
        <f>data_input!G225</f>
        <v>2084.151</v>
      </c>
      <c r="Q228" s="214">
        <f>Q230</f>
        <v>2.6596952211901574</v>
      </c>
      <c r="R228" s="188">
        <f>R230</f>
        <v>1</v>
      </c>
      <c r="S228" s="214">
        <f>P228-Q228</f>
        <v>2081.4913047788095</v>
      </c>
      <c r="T228" s="214">
        <f>T230</f>
        <v>2084.151</v>
      </c>
      <c r="U228" s="45">
        <f>P228-T228</f>
        <v>0</v>
      </c>
      <c r="V228" s="234">
        <f>V230</f>
        <v>188.82701958761515</v>
      </c>
      <c r="W228" s="226">
        <f>W230</f>
        <v>1071.8283630127785</v>
      </c>
      <c r="X228" s="86"/>
    </row>
    <row r="229" spans="1:24" s="9" customFormat="1" ht="12.75" hidden="1">
      <c r="A229" s="16"/>
      <c r="B229" s="28"/>
      <c r="C229" s="23"/>
      <c r="D229" s="36"/>
      <c r="E229" s="36"/>
      <c r="F229" s="36"/>
      <c r="G229" s="36"/>
      <c r="H229" s="181"/>
      <c r="I229" s="173"/>
      <c r="J229" s="189"/>
      <c r="K229" s="173"/>
      <c r="L229" s="197"/>
      <c r="M229" s="47"/>
      <c r="N229" s="227"/>
      <c r="O229" s="86"/>
      <c r="P229" s="206"/>
      <c r="Q229" s="215"/>
      <c r="R229" s="189"/>
      <c r="S229" s="215"/>
      <c r="T229" s="215"/>
      <c r="U229" s="47"/>
      <c r="V229" s="235"/>
      <c r="W229" s="227"/>
      <c r="X229" s="86"/>
    </row>
    <row r="230" spans="1:24" s="9" customFormat="1" ht="12.75" hidden="1">
      <c r="A230" s="7"/>
      <c r="B230" s="19" t="s">
        <v>167</v>
      </c>
      <c r="C230" s="29"/>
      <c r="D230" s="37">
        <v>837</v>
      </c>
      <c r="E230" s="37">
        <v>23558</v>
      </c>
      <c r="F230" s="37">
        <v>2</v>
      </c>
      <c r="G230" s="37"/>
      <c r="H230" s="182"/>
      <c r="I230" s="174">
        <f>I231</f>
        <v>5191</v>
      </c>
      <c r="J230" s="190">
        <f>data_input!F227</f>
        <v>1</v>
      </c>
      <c r="K230" s="174">
        <f>K231</f>
        <v>4555</v>
      </c>
      <c r="L230" s="198">
        <f>L231</f>
        <v>9746</v>
      </c>
      <c r="M230" s="47"/>
      <c r="N230" s="228">
        <f>N231</f>
        <v>883.0013434251632</v>
      </c>
      <c r="O230" s="86"/>
      <c r="P230" s="207"/>
      <c r="Q230" s="216">
        <f>Q231</f>
        <v>2.6596952211901574</v>
      </c>
      <c r="R230" s="190">
        <f>R231</f>
        <v>1</v>
      </c>
      <c r="S230" s="216">
        <f>S231</f>
        <v>2081.4913047788095</v>
      </c>
      <c r="T230" s="216">
        <f>T231</f>
        <v>2084.151</v>
      </c>
      <c r="U230" s="47"/>
      <c r="V230" s="236">
        <f>V231</f>
        <v>188.82701958761515</v>
      </c>
      <c r="W230" s="228">
        <f>W231</f>
        <v>1071.8283630127785</v>
      </c>
      <c r="X230" s="86"/>
    </row>
    <row r="231" spans="2:24" s="9" customFormat="1" ht="12.75" hidden="1">
      <c r="B231" s="10"/>
      <c r="C231" s="7" t="s">
        <v>43</v>
      </c>
      <c r="D231" s="38"/>
      <c r="E231" s="38"/>
      <c r="F231" s="38"/>
      <c r="G231" s="38"/>
      <c r="H231" s="179">
        <f>data_input!E228</f>
        <v>5191</v>
      </c>
      <c r="I231" s="171">
        <f>H231</f>
        <v>5191</v>
      </c>
      <c r="J231" s="187">
        <f>data_input!F228</f>
        <v>1</v>
      </c>
      <c r="K231" s="171">
        <f>K228*J231</f>
        <v>4555</v>
      </c>
      <c r="L231" s="195">
        <f>K231+I231</f>
        <v>9746</v>
      </c>
      <c r="M231" s="47"/>
      <c r="N231" s="225">
        <f>L231*$N$6</f>
        <v>883.0013434251632</v>
      </c>
      <c r="O231" s="86"/>
      <c r="P231" s="204">
        <f>data_input!G228</f>
        <v>2.6596952211901574</v>
      </c>
      <c r="Q231" s="213">
        <f>P231</f>
        <v>2.6596952211901574</v>
      </c>
      <c r="R231" s="220">
        <f>L231/L228</f>
        <v>1</v>
      </c>
      <c r="S231" s="213">
        <f>S228*R231</f>
        <v>2081.4913047788095</v>
      </c>
      <c r="T231" s="213">
        <f>S231+Q231</f>
        <v>2084.151</v>
      </c>
      <c r="U231" s="47"/>
      <c r="V231" s="233">
        <f>T231*$V$6</f>
        <v>188.82701958761515</v>
      </c>
      <c r="W231" s="225">
        <f>N231+V231</f>
        <v>1071.8283630127785</v>
      </c>
      <c r="X231" s="86"/>
    </row>
    <row r="232" spans="2:24" s="9" customFormat="1" ht="12.75" hidden="1">
      <c r="B232" s="10"/>
      <c r="C232" s="7"/>
      <c r="D232" s="38"/>
      <c r="E232" s="38"/>
      <c r="F232" s="38"/>
      <c r="G232" s="38"/>
      <c r="H232" s="179"/>
      <c r="I232" s="171"/>
      <c r="J232" s="187"/>
      <c r="K232" s="171"/>
      <c r="L232" s="195"/>
      <c r="M232" s="47"/>
      <c r="N232" s="225"/>
      <c r="O232" s="86"/>
      <c r="P232" s="204"/>
      <c r="Q232" s="213"/>
      <c r="R232" s="220"/>
      <c r="S232" s="213"/>
      <c r="T232" s="213"/>
      <c r="U232" s="47"/>
      <c r="V232" s="233"/>
      <c r="W232" s="225"/>
      <c r="X232" s="86"/>
    </row>
    <row r="233" spans="1:24" s="9" customFormat="1" ht="13.5" hidden="1" thickBot="1">
      <c r="A233" s="20" t="s">
        <v>168</v>
      </c>
      <c r="B233" s="21"/>
      <c r="C233" s="22"/>
      <c r="D233" s="35"/>
      <c r="E233" s="35"/>
      <c r="F233" s="35"/>
      <c r="G233" s="35"/>
      <c r="H233" s="180">
        <f>data_input!E230</f>
        <v>9233</v>
      </c>
      <c r="I233" s="172">
        <f>I235</f>
        <v>1777</v>
      </c>
      <c r="J233" s="188">
        <f>data_input!F230</f>
        <v>1</v>
      </c>
      <c r="K233" s="172">
        <f>H233-I233</f>
        <v>7456</v>
      </c>
      <c r="L233" s="196">
        <f>L235</f>
        <v>9233</v>
      </c>
      <c r="M233" s="45">
        <f>H233-L233</f>
        <v>0</v>
      </c>
      <c r="N233" s="226">
        <f>N235</f>
        <v>836.5228200127777</v>
      </c>
      <c r="O233" s="86"/>
      <c r="P233" s="205">
        <f>data_input!G230</f>
        <v>5012.388</v>
      </c>
      <c r="Q233" s="214">
        <f>Q235</f>
        <v>0.9932674940605255</v>
      </c>
      <c r="R233" s="188">
        <f>R235</f>
        <v>1</v>
      </c>
      <c r="S233" s="214">
        <f>P233-Q233</f>
        <v>5011.39473250594</v>
      </c>
      <c r="T233" s="214">
        <f>T235</f>
        <v>5012.388</v>
      </c>
      <c r="U233" s="45">
        <f>P233-T233</f>
        <v>0</v>
      </c>
      <c r="V233" s="234">
        <f>V235</f>
        <v>454.1294210720467</v>
      </c>
      <c r="W233" s="226">
        <f>W235</f>
        <v>1290.6522410848245</v>
      </c>
      <c r="X233" s="86"/>
    </row>
    <row r="234" spans="1:24" s="9" customFormat="1" ht="12.75" hidden="1">
      <c r="A234" s="16"/>
      <c r="B234" s="28"/>
      <c r="C234" s="23"/>
      <c r="D234" s="36"/>
      <c r="E234" s="36"/>
      <c r="F234" s="36"/>
      <c r="G234" s="36"/>
      <c r="H234" s="181"/>
      <c r="I234" s="173"/>
      <c r="J234" s="189"/>
      <c r="K234" s="173"/>
      <c r="L234" s="197"/>
      <c r="M234" s="47"/>
      <c r="N234" s="227"/>
      <c r="O234" s="86"/>
      <c r="P234" s="206"/>
      <c r="Q234" s="215"/>
      <c r="R234" s="189"/>
      <c r="S234" s="215"/>
      <c r="T234" s="215"/>
      <c r="U234" s="47"/>
      <c r="V234" s="235"/>
      <c r="W234" s="227"/>
      <c r="X234" s="86"/>
    </row>
    <row r="235" spans="1:24" s="9" customFormat="1" ht="12.75" hidden="1">
      <c r="A235" s="7"/>
      <c r="B235" s="19" t="s">
        <v>169</v>
      </c>
      <c r="C235" s="29"/>
      <c r="D235" s="37">
        <v>867</v>
      </c>
      <c r="E235" s="37">
        <v>23560</v>
      </c>
      <c r="F235" s="37">
        <v>2</v>
      </c>
      <c r="G235" s="37"/>
      <c r="H235" s="182"/>
      <c r="I235" s="174">
        <f>I236</f>
        <v>1777</v>
      </c>
      <c r="J235" s="190">
        <f>data_input!F232</f>
        <v>1</v>
      </c>
      <c r="K235" s="174">
        <f>K236</f>
        <v>7456</v>
      </c>
      <c r="L235" s="198">
        <f>L236</f>
        <v>9233</v>
      </c>
      <c r="M235" s="47"/>
      <c r="N235" s="228">
        <f>N236</f>
        <v>836.5228200127777</v>
      </c>
      <c r="O235" s="86"/>
      <c r="P235" s="207"/>
      <c r="Q235" s="216">
        <f>Q236</f>
        <v>0.9932674940605255</v>
      </c>
      <c r="R235" s="190">
        <f>R236</f>
        <v>1</v>
      </c>
      <c r="S235" s="216">
        <f>S236</f>
        <v>5011.39473250594</v>
      </c>
      <c r="T235" s="216">
        <f>T236</f>
        <v>5012.388</v>
      </c>
      <c r="U235" s="47"/>
      <c r="V235" s="236">
        <f>V236</f>
        <v>454.1294210720467</v>
      </c>
      <c r="W235" s="228">
        <f>W236</f>
        <v>1290.6522410848245</v>
      </c>
      <c r="X235" s="86"/>
    </row>
    <row r="236" spans="2:24" s="9" customFormat="1" ht="12.75" hidden="1">
      <c r="B236" s="10"/>
      <c r="C236" s="7" t="s">
        <v>44</v>
      </c>
      <c r="D236" s="38"/>
      <c r="E236" s="38"/>
      <c r="F236" s="38"/>
      <c r="G236" s="38"/>
      <c r="H236" s="179">
        <f>data_input!E233</f>
        <v>1777</v>
      </c>
      <c r="I236" s="171">
        <f>H236</f>
        <v>1777</v>
      </c>
      <c r="J236" s="187">
        <f>data_input!F233</f>
        <v>1</v>
      </c>
      <c r="K236" s="171">
        <f>K233*J236</f>
        <v>7456</v>
      </c>
      <c r="L236" s="195">
        <f>K236+I236</f>
        <v>9233</v>
      </c>
      <c r="M236" s="47"/>
      <c r="N236" s="225">
        <f>L236*$N$6</f>
        <v>836.5228200127777</v>
      </c>
      <c r="O236" s="86"/>
      <c r="P236" s="204">
        <f>data_input!G233</f>
        <v>0.9932674940605255</v>
      </c>
      <c r="Q236" s="213">
        <f>P236</f>
        <v>0.9932674940605255</v>
      </c>
      <c r="R236" s="220">
        <f>L236/L233</f>
        <v>1</v>
      </c>
      <c r="S236" s="213">
        <f>S233*R236</f>
        <v>5011.39473250594</v>
      </c>
      <c r="T236" s="213">
        <f>S236+Q236</f>
        <v>5012.388</v>
      </c>
      <c r="U236" s="47"/>
      <c r="V236" s="233">
        <f>T236*$V$6</f>
        <v>454.1294210720467</v>
      </c>
      <c r="W236" s="225">
        <f>N236+V236</f>
        <v>1290.6522410848245</v>
      </c>
      <c r="X236" s="86"/>
    </row>
    <row r="237" spans="2:24" s="9" customFormat="1" ht="12.75" hidden="1">
      <c r="B237" s="10"/>
      <c r="C237" s="7"/>
      <c r="D237" s="38"/>
      <c r="E237" s="38"/>
      <c r="F237" s="38"/>
      <c r="G237" s="38"/>
      <c r="H237" s="179"/>
      <c r="I237" s="171"/>
      <c r="J237" s="187"/>
      <c r="K237" s="171"/>
      <c r="L237" s="195"/>
      <c r="M237" s="47"/>
      <c r="N237" s="225"/>
      <c r="O237" s="86"/>
      <c r="P237" s="204"/>
      <c r="Q237" s="213"/>
      <c r="R237" s="220"/>
      <c r="S237" s="213"/>
      <c r="T237" s="213"/>
      <c r="U237" s="47"/>
      <c r="V237" s="233"/>
      <c r="W237" s="225"/>
      <c r="X237" s="86"/>
    </row>
    <row r="238" spans="1:24" s="9" customFormat="1" ht="13.5" hidden="1" thickBot="1">
      <c r="A238" s="20" t="s">
        <v>4</v>
      </c>
      <c r="B238" s="21"/>
      <c r="C238" s="22"/>
      <c r="D238" s="35"/>
      <c r="E238" s="35"/>
      <c r="F238" s="35"/>
      <c r="G238" s="35"/>
      <c r="H238" s="180">
        <f>data_input!E236</f>
        <v>1017</v>
      </c>
      <c r="I238" s="172">
        <f>I240</f>
        <v>589</v>
      </c>
      <c r="J238" s="188">
        <f>data_input!F236</f>
        <v>1</v>
      </c>
      <c r="K238" s="172">
        <f>H238-I238</f>
        <v>428</v>
      </c>
      <c r="L238" s="196">
        <f>L240</f>
        <v>1017</v>
      </c>
      <c r="M238" s="45">
        <f>H238-L238</f>
        <v>0</v>
      </c>
      <c r="N238" s="226">
        <f>N240</f>
        <v>92.14163413332557</v>
      </c>
      <c r="O238" s="86"/>
      <c r="P238" s="205">
        <f>data_input!G236</f>
        <v>889.343</v>
      </c>
      <c r="Q238" s="214">
        <f>Q240</f>
        <v>1.0756335092359097</v>
      </c>
      <c r="R238" s="188">
        <f>R240</f>
        <v>1</v>
      </c>
      <c r="S238" s="214">
        <f>P238-Q238</f>
        <v>888.2673664907641</v>
      </c>
      <c r="T238" s="214">
        <f>T240</f>
        <v>889.343</v>
      </c>
      <c r="U238" s="45">
        <f>P238-T238</f>
        <v>0</v>
      </c>
      <c r="V238" s="234">
        <f>V240</f>
        <v>80.57572991645443</v>
      </c>
      <c r="W238" s="226">
        <f>W240</f>
        <v>172.71736404978</v>
      </c>
      <c r="X238" s="86"/>
    </row>
    <row r="239" spans="1:24" s="9" customFormat="1" ht="12.75" hidden="1">
      <c r="A239" s="16"/>
      <c r="B239" s="28"/>
      <c r="C239" s="23"/>
      <c r="D239" s="36"/>
      <c r="E239" s="36"/>
      <c r="F239" s="36"/>
      <c r="G239" s="36"/>
      <c r="H239" s="181"/>
      <c r="I239" s="173"/>
      <c r="J239" s="189"/>
      <c r="K239" s="173"/>
      <c r="L239" s="197"/>
      <c r="M239" s="47"/>
      <c r="N239" s="227"/>
      <c r="O239" s="86"/>
      <c r="P239" s="206"/>
      <c r="Q239" s="215"/>
      <c r="R239" s="189"/>
      <c r="S239" s="215"/>
      <c r="T239" s="215"/>
      <c r="U239" s="47"/>
      <c r="V239" s="235"/>
      <c r="W239" s="227"/>
      <c r="X239" s="86"/>
    </row>
    <row r="240" spans="1:24" s="9" customFormat="1" ht="12.75" hidden="1">
      <c r="A240" s="7"/>
      <c r="B240" s="19" t="s">
        <v>170</v>
      </c>
      <c r="C240" s="29"/>
      <c r="D240" s="37">
        <v>882</v>
      </c>
      <c r="E240" s="37" t="s">
        <v>271</v>
      </c>
      <c r="F240" s="37">
        <v>2</v>
      </c>
      <c r="G240" s="37"/>
      <c r="H240" s="182"/>
      <c r="I240" s="174">
        <f>I241</f>
        <v>589</v>
      </c>
      <c r="J240" s="190">
        <f>data_input!F238</f>
        <v>1</v>
      </c>
      <c r="K240" s="174">
        <f>K241</f>
        <v>428</v>
      </c>
      <c r="L240" s="198">
        <f>L241</f>
        <v>1017</v>
      </c>
      <c r="M240" s="47"/>
      <c r="N240" s="228">
        <f>N241</f>
        <v>92.14163413332557</v>
      </c>
      <c r="O240" s="86"/>
      <c r="P240" s="207"/>
      <c r="Q240" s="216">
        <f>Q241</f>
        <v>1.0756335092359097</v>
      </c>
      <c r="R240" s="190">
        <f>R241</f>
        <v>1</v>
      </c>
      <c r="S240" s="216">
        <f>S241</f>
        <v>888.2673664907641</v>
      </c>
      <c r="T240" s="216">
        <f>T241</f>
        <v>889.343</v>
      </c>
      <c r="U240" s="47"/>
      <c r="V240" s="236">
        <f>V241</f>
        <v>80.57572991645443</v>
      </c>
      <c r="W240" s="228">
        <f>W241</f>
        <v>172.71736404978</v>
      </c>
      <c r="X240" s="86"/>
    </row>
    <row r="241" spans="2:24" s="9" customFormat="1" ht="12.75" hidden="1">
      <c r="B241" s="10"/>
      <c r="C241" s="7" t="s">
        <v>4</v>
      </c>
      <c r="D241" s="38"/>
      <c r="E241" s="38"/>
      <c r="F241" s="38"/>
      <c r="G241" s="38"/>
      <c r="H241" s="179">
        <f>data_input!E239</f>
        <v>589</v>
      </c>
      <c r="I241" s="171">
        <f>H241</f>
        <v>589</v>
      </c>
      <c r="J241" s="187">
        <f>data_input!F239</f>
        <v>1</v>
      </c>
      <c r="K241" s="171">
        <f>K238*J241</f>
        <v>428</v>
      </c>
      <c r="L241" s="195">
        <f>K241+I241</f>
        <v>1017</v>
      </c>
      <c r="M241" s="47"/>
      <c r="N241" s="225">
        <f>L241*$N$6</f>
        <v>92.14163413332557</v>
      </c>
      <c r="O241" s="86"/>
      <c r="P241" s="204">
        <f>data_input!G239</f>
        <v>1.0756335092359097</v>
      </c>
      <c r="Q241" s="213">
        <f>P241</f>
        <v>1.0756335092359097</v>
      </c>
      <c r="R241" s="220">
        <f>L241/L238</f>
        <v>1</v>
      </c>
      <c r="S241" s="213">
        <f>S238*R241</f>
        <v>888.2673664907641</v>
      </c>
      <c r="T241" s="213">
        <f>S241+Q241</f>
        <v>889.343</v>
      </c>
      <c r="U241" s="47"/>
      <c r="V241" s="233">
        <f>T241*$V$6</f>
        <v>80.57572991645443</v>
      </c>
      <c r="W241" s="225">
        <f>N241+V241</f>
        <v>172.71736404978</v>
      </c>
      <c r="X241" s="86"/>
    </row>
    <row r="242" spans="2:24" s="9" customFormat="1" ht="12.75" hidden="1">
      <c r="B242" s="10"/>
      <c r="C242" s="7"/>
      <c r="D242" s="38"/>
      <c r="E242" s="38"/>
      <c r="F242" s="38"/>
      <c r="G242" s="38"/>
      <c r="H242" s="179"/>
      <c r="I242" s="171"/>
      <c r="J242" s="187"/>
      <c r="K242" s="171"/>
      <c r="L242" s="195"/>
      <c r="M242" s="47"/>
      <c r="N242" s="225"/>
      <c r="O242" s="86"/>
      <c r="P242" s="204"/>
      <c r="Q242" s="213"/>
      <c r="R242" s="220"/>
      <c r="S242" s="213"/>
      <c r="T242" s="213"/>
      <c r="U242" s="47"/>
      <c r="V242" s="233"/>
      <c r="W242" s="225"/>
      <c r="X242" s="86"/>
    </row>
    <row r="243" spans="1:24" s="9" customFormat="1" ht="13.5" hidden="1" thickBot="1">
      <c r="A243" s="20" t="s">
        <v>171</v>
      </c>
      <c r="B243" s="21"/>
      <c r="C243" s="22"/>
      <c r="D243" s="35"/>
      <c r="E243" s="35"/>
      <c r="F243" s="35">
        <v>5</v>
      </c>
      <c r="G243" s="35"/>
      <c r="H243" s="180">
        <f>data_input!E241</f>
        <v>718</v>
      </c>
      <c r="I243" s="172">
        <f>I245</f>
        <v>0</v>
      </c>
      <c r="J243" s="188">
        <f>data_input!F241</f>
        <v>1</v>
      </c>
      <c r="K243" s="172">
        <f>H243-I243</f>
        <v>718</v>
      </c>
      <c r="L243" s="196">
        <f>L245</f>
        <v>718</v>
      </c>
      <c r="M243" s="45">
        <f>H243-L243</f>
        <v>0</v>
      </c>
      <c r="N243" s="226">
        <f>N245</f>
        <v>65.05181249530753</v>
      </c>
      <c r="O243" s="86"/>
      <c r="P243" s="205">
        <f>data_input!G241</f>
        <v>978.9</v>
      </c>
      <c r="Q243" s="214">
        <f>Q245</f>
        <v>0</v>
      </c>
      <c r="R243" s="188">
        <f>R245</f>
        <v>1</v>
      </c>
      <c r="S243" s="214">
        <f>P243-Q243</f>
        <v>978.9</v>
      </c>
      <c r="T243" s="214">
        <f>T245</f>
        <v>978.9</v>
      </c>
      <c r="U243" s="45">
        <f>P243-T243</f>
        <v>0</v>
      </c>
      <c r="V243" s="234">
        <f>V245</f>
        <v>88.68972040620689</v>
      </c>
      <c r="W243" s="226">
        <f>W245</f>
        <v>153.7415329015144</v>
      </c>
      <c r="X243" s="86"/>
    </row>
    <row r="244" spans="1:24" s="9" customFormat="1" ht="12.75" hidden="1">
      <c r="A244" s="16"/>
      <c r="B244" s="28"/>
      <c r="C244" s="23"/>
      <c r="D244" s="36"/>
      <c r="E244" s="36"/>
      <c r="F244" s="36"/>
      <c r="G244" s="36"/>
      <c r="H244" s="181"/>
      <c r="I244" s="173"/>
      <c r="J244" s="189"/>
      <c r="K244" s="173"/>
      <c r="L244" s="197"/>
      <c r="M244" s="47"/>
      <c r="N244" s="227"/>
      <c r="O244" s="86"/>
      <c r="P244" s="206"/>
      <c r="Q244" s="215"/>
      <c r="R244" s="189"/>
      <c r="S244" s="215"/>
      <c r="T244" s="215"/>
      <c r="U244" s="47"/>
      <c r="V244" s="235"/>
      <c r="W244" s="227"/>
      <c r="X244" s="86"/>
    </row>
    <row r="245" spans="1:24" s="9" customFormat="1" ht="12.75" hidden="1">
      <c r="A245" s="7"/>
      <c r="B245" s="19"/>
      <c r="C245" s="29"/>
      <c r="D245" s="37"/>
      <c r="E245" s="37">
        <v>23568</v>
      </c>
      <c r="F245" s="37"/>
      <c r="G245" s="37"/>
      <c r="H245" s="182"/>
      <c r="I245" s="174">
        <f>I246</f>
        <v>0</v>
      </c>
      <c r="J245" s="190">
        <f>data_input!F243</f>
        <v>1</v>
      </c>
      <c r="K245" s="174">
        <f>K246</f>
        <v>718</v>
      </c>
      <c r="L245" s="198">
        <f>L246</f>
        <v>718</v>
      </c>
      <c r="M245" s="47"/>
      <c r="N245" s="228">
        <f>N246</f>
        <v>65.05181249530753</v>
      </c>
      <c r="O245" s="86"/>
      <c r="P245" s="207"/>
      <c r="Q245" s="216">
        <f>Q246</f>
        <v>0</v>
      </c>
      <c r="R245" s="190">
        <f>R246</f>
        <v>1</v>
      </c>
      <c r="S245" s="216">
        <f>S246</f>
        <v>978.9</v>
      </c>
      <c r="T245" s="216">
        <f>T246</f>
        <v>978.9</v>
      </c>
      <c r="U245" s="47"/>
      <c r="V245" s="236">
        <f>V246</f>
        <v>88.68972040620689</v>
      </c>
      <c r="W245" s="228">
        <f>W246</f>
        <v>153.7415329015144</v>
      </c>
      <c r="X245" s="86"/>
    </row>
    <row r="246" spans="1:121" s="8" customFormat="1" ht="12.75" hidden="1">
      <c r="A246" s="9"/>
      <c r="B246" s="10"/>
      <c r="C246" s="7" t="s">
        <v>309</v>
      </c>
      <c r="D246" s="38"/>
      <c r="E246" s="38"/>
      <c r="F246" s="38"/>
      <c r="G246" s="38"/>
      <c r="H246" s="179">
        <f>data_input!E244</f>
        <v>0</v>
      </c>
      <c r="I246" s="171">
        <f>H246</f>
        <v>0</v>
      </c>
      <c r="J246" s="187">
        <f>data_input!F244</f>
        <v>1</v>
      </c>
      <c r="K246" s="171">
        <f>K243*J246</f>
        <v>718</v>
      </c>
      <c r="L246" s="195">
        <f>K246+I246</f>
        <v>718</v>
      </c>
      <c r="M246" s="47"/>
      <c r="N246" s="225">
        <f>L246*$N$6</f>
        <v>65.05181249530753</v>
      </c>
      <c r="O246" s="86"/>
      <c r="P246" s="204">
        <f>data_input!G244</f>
        <v>0</v>
      </c>
      <c r="Q246" s="213">
        <f>P246</f>
        <v>0</v>
      </c>
      <c r="R246" s="220">
        <f>L246/L243</f>
        <v>1</v>
      </c>
      <c r="S246" s="213">
        <f>S243*R246</f>
        <v>978.9</v>
      </c>
      <c r="T246" s="213">
        <f>S246+Q246</f>
        <v>978.9</v>
      </c>
      <c r="U246" s="47"/>
      <c r="V246" s="233">
        <f>T246*$V$6</f>
        <v>88.68972040620689</v>
      </c>
      <c r="W246" s="225">
        <f>N246+V246</f>
        <v>153.7415329015144</v>
      </c>
      <c r="X246" s="86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</row>
    <row r="247" spans="2:24" s="9" customFormat="1" ht="12.75" hidden="1">
      <c r="B247" s="10"/>
      <c r="C247" s="7"/>
      <c r="D247" s="38"/>
      <c r="E247" s="38"/>
      <c r="F247" s="38"/>
      <c r="G247" s="38"/>
      <c r="H247" s="179"/>
      <c r="I247" s="171"/>
      <c r="J247" s="187"/>
      <c r="K247" s="171"/>
      <c r="L247" s="195"/>
      <c r="M247" s="47"/>
      <c r="N247" s="225"/>
      <c r="O247" s="86"/>
      <c r="P247" s="204"/>
      <c r="Q247" s="213"/>
      <c r="R247" s="220"/>
      <c r="S247" s="213"/>
      <c r="T247" s="213"/>
      <c r="U247" s="47"/>
      <c r="V247" s="233"/>
      <c r="W247" s="225"/>
      <c r="X247" s="86"/>
    </row>
    <row r="248" spans="2:24" s="9" customFormat="1" ht="12.75" hidden="1">
      <c r="B248" s="10"/>
      <c r="C248" s="7"/>
      <c r="D248" s="38"/>
      <c r="E248" s="38"/>
      <c r="F248" s="38"/>
      <c r="G248" s="38"/>
      <c r="H248" s="179"/>
      <c r="I248" s="171"/>
      <c r="J248" s="187"/>
      <c r="K248" s="171"/>
      <c r="L248" s="195"/>
      <c r="M248" s="47"/>
      <c r="N248" s="225"/>
      <c r="O248" s="86"/>
      <c r="P248" s="204"/>
      <c r="Q248" s="213"/>
      <c r="R248" s="220"/>
      <c r="S248" s="213"/>
      <c r="T248" s="213"/>
      <c r="U248" s="47"/>
      <c r="V248" s="233"/>
      <c r="W248" s="225"/>
      <c r="X248" s="86"/>
    </row>
    <row r="249" spans="1:24" s="9" customFormat="1" ht="15" hidden="1">
      <c r="A249" s="40" t="s">
        <v>172</v>
      </c>
      <c r="B249" s="5"/>
      <c r="C249" s="4"/>
      <c r="D249" s="34"/>
      <c r="E249" s="34"/>
      <c r="F249" s="34"/>
      <c r="G249" s="34"/>
      <c r="H249" s="178">
        <f>H251+H256+H264+H275+H280+H285+H290+H295+H300+H305+H311</f>
        <v>205425</v>
      </c>
      <c r="I249" s="170">
        <f>I251+I256+I264+I275+I280+I285+I290+I295+I300+I305+I311</f>
        <v>131280</v>
      </c>
      <c r="J249" s="186">
        <f>data_input!F247</f>
        <v>0</v>
      </c>
      <c r="K249" s="170">
        <f>K251+K256+K264+K275+K280+K285+K290+K295+K300+K305+K311</f>
        <v>74145</v>
      </c>
      <c r="L249" s="194">
        <f>L251+L256+L264+L275+L280+L285+L290+L295+L300+L305+L311</f>
        <v>205425</v>
      </c>
      <c r="M249" s="45">
        <f>H249-L249</f>
        <v>0</v>
      </c>
      <c r="N249" s="224">
        <f>N251+N256+N264+N275+N280+N285+N290+N295+N300+N305+N311</f>
        <v>18611.794682240317</v>
      </c>
      <c r="O249" s="86"/>
      <c r="P249" s="203">
        <f>P251+P256+P264+P275+P280+P285+P290+P295+P300+P305+P311</f>
        <v>25656.891</v>
      </c>
      <c r="Q249" s="212">
        <f>Q251+Q256+Q264+Q275+Q280+Q285+Q290+Q295+Q300+Q305+Q311</f>
        <v>64.42992666030084</v>
      </c>
      <c r="R249" s="220"/>
      <c r="S249" s="212">
        <f>S251+S256+S264+S275+S280+S285+S290+S295+S300+S305+S311</f>
        <v>25592.461073339702</v>
      </c>
      <c r="T249" s="212">
        <f>T251+T256+T264+T275+T280+T285+T290+T295+T300+T305+T311</f>
        <v>25656.891</v>
      </c>
      <c r="U249" s="45">
        <f>P249-T249</f>
        <v>0</v>
      </c>
      <c r="V249" s="232">
        <f>V251+V256+V264+V275+V280+V285+V290+V295+V300+V305+V311</f>
        <v>2324.55050493669</v>
      </c>
      <c r="W249" s="224">
        <f>W251+W256+W264+W275+W280+W285+W290+W295+W300+W305+W311</f>
        <v>20936.345187177012</v>
      </c>
      <c r="X249" s="86"/>
    </row>
    <row r="250" spans="1:24" s="9" customFormat="1" ht="12.75" hidden="1">
      <c r="A250" s="4"/>
      <c r="B250" s="5"/>
      <c r="C250" s="4"/>
      <c r="D250" s="34"/>
      <c r="E250" s="34"/>
      <c r="F250" s="34"/>
      <c r="G250" s="34"/>
      <c r="H250" s="179"/>
      <c r="I250" s="171"/>
      <c r="J250" s="187"/>
      <c r="K250" s="171"/>
      <c r="L250" s="195"/>
      <c r="M250" s="47"/>
      <c r="N250" s="225"/>
      <c r="O250" s="86"/>
      <c r="P250" s="204"/>
      <c r="Q250" s="213"/>
      <c r="R250" s="220"/>
      <c r="S250" s="213"/>
      <c r="T250" s="213"/>
      <c r="U250" s="47"/>
      <c r="V250" s="233"/>
      <c r="W250" s="225"/>
      <c r="X250" s="86"/>
    </row>
    <row r="251" spans="1:24" s="9" customFormat="1" ht="13.5" hidden="1" thickBot="1">
      <c r="A251" s="20" t="s">
        <v>173</v>
      </c>
      <c r="B251" s="21"/>
      <c r="C251" s="22"/>
      <c r="D251" s="35"/>
      <c r="E251" s="35"/>
      <c r="F251" s="35"/>
      <c r="G251" s="35"/>
      <c r="H251" s="180">
        <f>data_input!E249</f>
        <v>12865</v>
      </c>
      <c r="I251" s="172">
        <f>I253</f>
        <v>3505</v>
      </c>
      <c r="J251" s="188">
        <f>data_input!F249</f>
        <v>1</v>
      </c>
      <c r="K251" s="172">
        <f>H251-I251</f>
        <v>9360</v>
      </c>
      <c r="L251" s="196">
        <f>L253</f>
        <v>12865</v>
      </c>
      <c r="M251" s="45">
        <f>H251-L251</f>
        <v>0</v>
      </c>
      <c r="N251" s="226">
        <f>N253</f>
        <v>1165.5871417160604</v>
      </c>
      <c r="O251" s="86"/>
      <c r="P251" s="205">
        <f>data_input!G249</f>
        <v>4994.881</v>
      </c>
      <c r="Q251" s="214">
        <f>Q253</f>
        <v>2.565024516324184</v>
      </c>
      <c r="R251" s="188">
        <f>R253</f>
        <v>1</v>
      </c>
      <c r="S251" s="214">
        <f>P251-Q251</f>
        <v>4992.315975483676</v>
      </c>
      <c r="T251" s="214">
        <f>T253</f>
        <v>4994.881</v>
      </c>
      <c r="U251" s="45">
        <f>P251-T251</f>
        <v>0</v>
      </c>
      <c r="V251" s="234">
        <f>V253</f>
        <v>452.5432621843652</v>
      </c>
      <c r="W251" s="226">
        <f>W253</f>
        <v>1618.1304039004256</v>
      </c>
      <c r="X251" s="86"/>
    </row>
    <row r="252" spans="1:24" s="9" customFormat="1" ht="12.75" hidden="1">
      <c r="A252" s="16"/>
      <c r="B252" s="28"/>
      <c r="C252" s="23"/>
      <c r="D252" s="36"/>
      <c r="E252" s="36"/>
      <c r="F252" s="36"/>
      <c r="G252" s="36"/>
      <c r="H252" s="181"/>
      <c r="I252" s="173"/>
      <c r="J252" s="189"/>
      <c r="K252" s="173"/>
      <c r="L252" s="197"/>
      <c r="M252" s="47"/>
      <c r="N252" s="227"/>
      <c r="O252" s="86"/>
      <c r="P252" s="206"/>
      <c r="Q252" s="215"/>
      <c r="R252" s="189"/>
      <c r="S252" s="215"/>
      <c r="T252" s="215"/>
      <c r="U252" s="47"/>
      <c r="V252" s="235"/>
      <c r="W252" s="227"/>
      <c r="X252" s="86"/>
    </row>
    <row r="253" spans="1:24" s="9" customFormat="1" ht="12.75" hidden="1">
      <c r="A253" s="7"/>
      <c r="B253" s="19" t="s">
        <v>174</v>
      </c>
      <c r="C253" s="29"/>
      <c r="D253" s="37">
        <v>717</v>
      </c>
      <c r="E253" s="37">
        <v>23518</v>
      </c>
      <c r="F253" s="37">
        <v>2</v>
      </c>
      <c r="G253" s="37"/>
      <c r="H253" s="182"/>
      <c r="I253" s="174">
        <f>I254</f>
        <v>3505</v>
      </c>
      <c r="J253" s="190">
        <f>data_input!F251</f>
        <v>1</v>
      </c>
      <c r="K253" s="174">
        <f>K254</f>
        <v>9360</v>
      </c>
      <c r="L253" s="198">
        <f>L254</f>
        <v>12865</v>
      </c>
      <c r="M253" s="45"/>
      <c r="N253" s="228">
        <f>N254</f>
        <v>1165.5871417160604</v>
      </c>
      <c r="O253" s="86"/>
      <c r="P253" s="207"/>
      <c r="Q253" s="216">
        <f>Q254</f>
        <v>2.565024516324184</v>
      </c>
      <c r="R253" s="190">
        <f>R254</f>
        <v>1</v>
      </c>
      <c r="S253" s="216">
        <f>S254</f>
        <v>4992.315975483676</v>
      </c>
      <c r="T253" s="216">
        <f>T254</f>
        <v>4994.881</v>
      </c>
      <c r="U253" s="45"/>
      <c r="V253" s="236">
        <f>V254</f>
        <v>452.5432621843652</v>
      </c>
      <c r="W253" s="228">
        <f>W254</f>
        <v>1618.1304039004256</v>
      </c>
      <c r="X253" s="86"/>
    </row>
    <row r="254" spans="2:24" s="9" customFormat="1" ht="12.75" hidden="1">
      <c r="B254" s="10"/>
      <c r="C254" s="7" t="s">
        <v>45</v>
      </c>
      <c r="D254" s="38"/>
      <c r="E254" s="38"/>
      <c r="F254" s="38"/>
      <c r="G254" s="38"/>
      <c r="H254" s="179">
        <f>data_input!E252</f>
        <v>3505</v>
      </c>
      <c r="I254" s="171">
        <f>H254</f>
        <v>3505</v>
      </c>
      <c r="J254" s="187">
        <f>data_input!F252</f>
        <v>1</v>
      </c>
      <c r="K254" s="171">
        <f>K251*J254</f>
        <v>9360</v>
      </c>
      <c r="L254" s="195">
        <f>K254+I254</f>
        <v>12865</v>
      </c>
      <c r="M254" s="47"/>
      <c r="N254" s="225">
        <f>L254*$N$6</f>
        <v>1165.5871417160604</v>
      </c>
      <c r="O254" s="86"/>
      <c r="P254" s="204">
        <f>data_input!G252</f>
        <v>2.565024516324184</v>
      </c>
      <c r="Q254" s="213">
        <f>P254</f>
        <v>2.565024516324184</v>
      </c>
      <c r="R254" s="220">
        <f>L254/L251</f>
        <v>1</v>
      </c>
      <c r="S254" s="213">
        <f>S251*R254</f>
        <v>4992.315975483676</v>
      </c>
      <c r="T254" s="213">
        <f>S254+Q254</f>
        <v>4994.881</v>
      </c>
      <c r="U254" s="47"/>
      <c r="V254" s="233">
        <f>T254*$V$6</f>
        <v>452.5432621843652</v>
      </c>
      <c r="W254" s="225">
        <f>N254+V254</f>
        <v>1618.1304039004256</v>
      </c>
      <c r="X254" s="86"/>
    </row>
    <row r="255" spans="2:24" s="9" customFormat="1" ht="12.75" hidden="1">
      <c r="B255" s="10"/>
      <c r="C255" s="7"/>
      <c r="D255" s="38"/>
      <c r="E255" s="38"/>
      <c r="F255" s="38"/>
      <c r="G255" s="38"/>
      <c r="H255" s="179"/>
      <c r="I255" s="171"/>
      <c r="J255" s="187"/>
      <c r="K255" s="171"/>
      <c r="L255" s="195"/>
      <c r="M255" s="47"/>
      <c r="N255" s="225"/>
      <c r="O255" s="86"/>
      <c r="P255" s="204"/>
      <c r="Q255" s="213"/>
      <c r="R255" s="220"/>
      <c r="S255" s="213"/>
      <c r="T255" s="213"/>
      <c r="U255" s="47"/>
      <c r="V255" s="233"/>
      <c r="W255" s="225"/>
      <c r="X255" s="86"/>
    </row>
    <row r="256" spans="1:24" s="9" customFormat="1" ht="13.5" hidden="1" thickBot="1">
      <c r="A256" s="20" t="s">
        <v>175</v>
      </c>
      <c r="B256" s="21"/>
      <c r="C256" s="22"/>
      <c r="D256" s="35"/>
      <c r="E256" s="35"/>
      <c r="F256" s="35"/>
      <c r="G256" s="35"/>
      <c r="H256" s="180">
        <f>data_input!E254</f>
        <v>10078</v>
      </c>
      <c r="I256" s="172">
        <f>I257+I259+I261</f>
        <v>3428</v>
      </c>
      <c r="J256" s="188">
        <f>data_input!F254</f>
        <v>1</v>
      </c>
      <c r="K256" s="172">
        <f>H256-I256</f>
        <v>6650</v>
      </c>
      <c r="L256" s="196">
        <f>L257+L259+L261</f>
        <v>10078</v>
      </c>
      <c r="M256" s="45">
        <f>H256-L256</f>
        <v>0</v>
      </c>
      <c r="N256" s="226">
        <f>N257+N259+N261</f>
        <v>913.0810115984809</v>
      </c>
      <c r="O256" s="86"/>
      <c r="P256" s="205">
        <f>data_input!G254</f>
        <v>2048.067</v>
      </c>
      <c r="Q256" s="214">
        <f>Q257+Q259+Q261</f>
        <v>3.9042607800574602</v>
      </c>
      <c r="R256" s="188">
        <f>R257+R259+R261</f>
        <v>1</v>
      </c>
      <c r="S256" s="214">
        <f>P256-Q256</f>
        <v>2044.1627392199425</v>
      </c>
      <c r="T256" s="214">
        <f>T257+T259+T261</f>
        <v>2048.067</v>
      </c>
      <c r="U256" s="45">
        <f>P256-T256</f>
        <v>0</v>
      </c>
      <c r="V256" s="234">
        <f>V257+V259+V261</f>
        <v>185.55775830338024</v>
      </c>
      <c r="W256" s="226">
        <f>W257+W259+W261</f>
        <v>1098.638769901861</v>
      </c>
      <c r="X256" s="86"/>
    </row>
    <row r="257" spans="1:24" s="9" customFormat="1" ht="12.75" hidden="1">
      <c r="A257" s="11"/>
      <c r="B257" s="19" t="s">
        <v>176</v>
      </c>
      <c r="C257" s="29"/>
      <c r="D257" s="37">
        <v>702</v>
      </c>
      <c r="E257" s="37">
        <v>23438</v>
      </c>
      <c r="F257" s="37">
        <v>1</v>
      </c>
      <c r="G257" s="37"/>
      <c r="H257" s="182"/>
      <c r="I257" s="174">
        <f>I258</f>
        <v>708</v>
      </c>
      <c r="J257" s="190">
        <f>data_input!F256</f>
        <v>0.314</v>
      </c>
      <c r="K257" s="174">
        <f>K258</f>
        <v>2088.1</v>
      </c>
      <c r="L257" s="198">
        <f>L258</f>
        <v>2796.1</v>
      </c>
      <c r="M257" s="47"/>
      <c r="N257" s="228">
        <f>N258</f>
        <v>253.3306029500409</v>
      </c>
      <c r="O257" s="86"/>
      <c r="P257" s="207"/>
      <c r="Q257" s="216">
        <f>Q258</f>
        <v>0.8039322619631155</v>
      </c>
      <c r="R257" s="190">
        <f>R258</f>
        <v>0.2774459218098829</v>
      </c>
      <c r="S257" s="216">
        <f>S258</f>
        <v>567.1446155122923</v>
      </c>
      <c r="T257" s="216">
        <f>T258</f>
        <v>567.9485477742554</v>
      </c>
      <c r="U257" s="47"/>
      <c r="V257" s="236">
        <f>V258</f>
        <v>51.456939327009856</v>
      </c>
      <c r="W257" s="228">
        <f>W258</f>
        <v>304.78754227705076</v>
      </c>
      <c r="X257" s="86"/>
    </row>
    <row r="258" spans="2:24" s="9" customFormat="1" ht="12.75" hidden="1">
      <c r="B258" s="10"/>
      <c r="C258" s="7" t="s">
        <v>46</v>
      </c>
      <c r="D258" s="38"/>
      <c r="E258" s="38"/>
      <c r="F258" s="38"/>
      <c r="G258" s="38"/>
      <c r="H258" s="179">
        <f>data_input!E257</f>
        <v>708</v>
      </c>
      <c r="I258" s="171">
        <f>H258</f>
        <v>708</v>
      </c>
      <c r="J258" s="187">
        <f>data_input!F257</f>
        <v>0.314</v>
      </c>
      <c r="K258" s="171">
        <f>K$256*J258</f>
        <v>2088.1</v>
      </c>
      <c r="L258" s="195">
        <f>K258+I258</f>
        <v>2796.1</v>
      </c>
      <c r="M258" s="50"/>
      <c r="N258" s="225">
        <f>L258*$N$6</f>
        <v>253.3306029500409</v>
      </c>
      <c r="O258" s="86"/>
      <c r="P258" s="204">
        <f>data_input!G257</f>
        <v>0.8039322619631155</v>
      </c>
      <c r="Q258" s="213">
        <f>P258</f>
        <v>0.8039322619631155</v>
      </c>
      <c r="R258" s="220">
        <f>L258/$L$256</f>
        <v>0.2774459218098829</v>
      </c>
      <c r="S258" s="213">
        <f>S$256*R258</f>
        <v>567.1446155122923</v>
      </c>
      <c r="T258" s="213">
        <f>S258+Q258</f>
        <v>567.9485477742554</v>
      </c>
      <c r="U258" s="50"/>
      <c r="V258" s="233">
        <f>T258*$V$6</f>
        <v>51.456939327009856</v>
      </c>
      <c r="W258" s="225">
        <f>N258+V258</f>
        <v>304.78754227705076</v>
      </c>
      <c r="X258" s="86"/>
    </row>
    <row r="259" spans="1:24" s="9" customFormat="1" ht="12.75" hidden="1">
      <c r="A259" s="16"/>
      <c r="B259" s="19" t="s">
        <v>177</v>
      </c>
      <c r="C259" s="29"/>
      <c r="D259" s="37">
        <v>722</v>
      </c>
      <c r="E259" s="37">
        <v>35647</v>
      </c>
      <c r="F259" s="37">
        <v>1</v>
      </c>
      <c r="G259" s="37"/>
      <c r="H259" s="182"/>
      <c r="I259" s="174">
        <f>I260</f>
        <v>595</v>
      </c>
      <c r="J259" s="190">
        <f>data_input!F258</f>
        <v>0.224</v>
      </c>
      <c r="K259" s="174">
        <f>K260</f>
        <v>1489.6000000000001</v>
      </c>
      <c r="L259" s="198">
        <f>L260</f>
        <v>2084.6000000000004</v>
      </c>
      <c r="M259" s="47"/>
      <c r="N259" s="228">
        <f>N260</f>
        <v>188.8676996207773</v>
      </c>
      <c r="O259" s="86"/>
      <c r="P259" s="207"/>
      <c r="Q259" s="216">
        <f>Q260</f>
        <v>0.29883843748594996</v>
      </c>
      <c r="R259" s="190">
        <f>R260</f>
        <v>0.20684659654693396</v>
      </c>
      <c r="S259" s="216">
        <f>S260</f>
        <v>422.82810539570283</v>
      </c>
      <c r="T259" s="216">
        <f>T260</f>
        <v>423.12694383318876</v>
      </c>
      <c r="U259" s="47"/>
      <c r="V259" s="236">
        <f>V260</f>
        <v>38.335897788229964</v>
      </c>
      <c r="W259" s="228">
        <f>W260</f>
        <v>227.20359740900727</v>
      </c>
      <c r="X259" s="86"/>
    </row>
    <row r="260" spans="2:24" s="9" customFormat="1" ht="12.75" hidden="1">
      <c r="B260" s="10"/>
      <c r="C260" s="7" t="s">
        <v>47</v>
      </c>
      <c r="D260" s="38"/>
      <c r="E260" s="38"/>
      <c r="F260" s="38"/>
      <c r="G260" s="38"/>
      <c r="H260" s="179">
        <f>data_input!E259</f>
        <v>595</v>
      </c>
      <c r="I260" s="171">
        <f>H260</f>
        <v>595</v>
      </c>
      <c r="J260" s="187">
        <f>data_input!F259</f>
        <v>0.224</v>
      </c>
      <c r="K260" s="171">
        <f>K$256*J260</f>
        <v>1489.6000000000001</v>
      </c>
      <c r="L260" s="195">
        <f>K260+I260</f>
        <v>2084.6000000000004</v>
      </c>
      <c r="M260" s="47"/>
      <c r="N260" s="225">
        <f>L260*$N$6</f>
        <v>188.8676996207773</v>
      </c>
      <c r="O260" s="86"/>
      <c r="P260" s="204">
        <f>data_input!G259</f>
        <v>0.29883843748594996</v>
      </c>
      <c r="Q260" s="213">
        <f>P260</f>
        <v>0.29883843748594996</v>
      </c>
      <c r="R260" s="220">
        <f>L260/$L$256</f>
        <v>0.20684659654693396</v>
      </c>
      <c r="S260" s="213">
        <f>S$256*R260</f>
        <v>422.82810539570283</v>
      </c>
      <c r="T260" s="213">
        <f>S260+Q260</f>
        <v>423.12694383318876</v>
      </c>
      <c r="U260" s="47"/>
      <c r="V260" s="233">
        <f>T260*$V$6</f>
        <v>38.335897788229964</v>
      </c>
      <c r="W260" s="225">
        <f>N260+V260</f>
        <v>227.20359740900727</v>
      </c>
      <c r="X260" s="86"/>
    </row>
    <row r="261" spans="2:24" s="9" customFormat="1" ht="12.75" hidden="1">
      <c r="B261" s="19" t="s">
        <v>178</v>
      </c>
      <c r="C261" s="29"/>
      <c r="D261" s="37">
        <v>766</v>
      </c>
      <c r="E261" s="37" t="s">
        <v>272</v>
      </c>
      <c r="F261" s="37">
        <v>1</v>
      </c>
      <c r="G261" s="37"/>
      <c r="H261" s="182"/>
      <c r="I261" s="174">
        <f>I262</f>
        <v>2125</v>
      </c>
      <c r="J261" s="190">
        <f>data_input!F260</f>
        <v>0.462</v>
      </c>
      <c r="K261" s="174">
        <f>K262</f>
        <v>3072.3</v>
      </c>
      <c r="L261" s="198">
        <f>L262</f>
        <v>5197.3</v>
      </c>
      <c r="M261" s="47"/>
      <c r="N261" s="228">
        <f>N262</f>
        <v>470.8827090276627</v>
      </c>
      <c r="O261" s="86"/>
      <c r="P261" s="207"/>
      <c r="Q261" s="216">
        <f>Q262</f>
        <v>2.801490080608395</v>
      </c>
      <c r="R261" s="190">
        <f>R262</f>
        <v>0.5157074816431831</v>
      </c>
      <c r="S261" s="216">
        <f>S262</f>
        <v>1054.1900183119474</v>
      </c>
      <c r="T261" s="216">
        <f>T262</f>
        <v>1056.9915083925557</v>
      </c>
      <c r="U261" s="47"/>
      <c r="V261" s="236">
        <f>V262</f>
        <v>95.7649211881404</v>
      </c>
      <c r="W261" s="228">
        <f>W262</f>
        <v>566.6476302158031</v>
      </c>
      <c r="X261" s="86"/>
    </row>
    <row r="262" spans="1:24" s="9" customFormat="1" ht="12.75" hidden="1">
      <c r="A262" s="7"/>
      <c r="B262" s="10"/>
      <c r="C262" s="7" t="s">
        <v>48</v>
      </c>
      <c r="D262" s="38"/>
      <c r="E262" s="38"/>
      <c r="F262" s="38"/>
      <c r="G262" s="38"/>
      <c r="H262" s="179">
        <f>data_input!E261</f>
        <v>2125</v>
      </c>
      <c r="I262" s="171">
        <f>H262</f>
        <v>2125</v>
      </c>
      <c r="J262" s="187">
        <f>data_input!F261</f>
        <v>0.462</v>
      </c>
      <c r="K262" s="171">
        <f>K$256*J262</f>
        <v>3072.3</v>
      </c>
      <c r="L262" s="195">
        <f>K262+I262</f>
        <v>5197.3</v>
      </c>
      <c r="M262" s="47"/>
      <c r="N262" s="225">
        <f>L262*$N$6</f>
        <v>470.8827090276627</v>
      </c>
      <c r="O262" s="86"/>
      <c r="P262" s="204">
        <f>data_input!G261</f>
        <v>2.801490080608395</v>
      </c>
      <c r="Q262" s="213">
        <f>P262</f>
        <v>2.801490080608395</v>
      </c>
      <c r="R262" s="220">
        <f>L262/$L$256</f>
        <v>0.5157074816431831</v>
      </c>
      <c r="S262" s="213">
        <f>S$256*R262</f>
        <v>1054.1900183119474</v>
      </c>
      <c r="T262" s="213">
        <f>S262+Q262</f>
        <v>1056.9915083925557</v>
      </c>
      <c r="U262" s="47"/>
      <c r="V262" s="233">
        <f>T262*$V$6</f>
        <v>95.7649211881404</v>
      </c>
      <c r="W262" s="225">
        <f>N262+V262</f>
        <v>566.6476302158031</v>
      </c>
      <c r="X262" s="86"/>
    </row>
    <row r="263" spans="2:24" s="9" customFormat="1" ht="12.75" hidden="1">
      <c r="B263" s="10"/>
      <c r="C263" s="7"/>
      <c r="D263" s="38"/>
      <c r="E263" s="38"/>
      <c r="F263" s="38"/>
      <c r="G263" s="38"/>
      <c r="H263" s="179"/>
      <c r="I263" s="171"/>
      <c r="J263" s="187"/>
      <c r="K263" s="171"/>
      <c r="L263" s="195"/>
      <c r="M263" s="47"/>
      <c r="N263" s="225"/>
      <c r="O263" s="86"/>
      <c r="P263" s="204"/>
      <c r="Q263" s="213"/>
      <c r="R263" s="220"/>
      <c r="S263" s="213"/>
      <c r="T263" s="213"/>
      <c r="U263" s="47"/>
      <c r="V263" s="233"/>
      <c r="W263" s="225"/>
      <c r="X263" s="86"/>
    </row>
    <row r="264" spans="1:121" s="8" customFormat="1" ht="13.5" hidden="1" thickBot="1">
      <c r="A264" s="20" t="s">
        <v>179</v>
      </c>
      <c r="B264" s="21"/>
      <c r="C264" s="22"/>
      <c r="D264" s="35"/>
      <c r="E264" s="35"/>
      <c r="F264" s="35"/>
      <c r="G264" s="35"/>
      <c r="H264" s="180">
        <f>data_input!E263</f>
        <v>11586</v>
      </c>
      <c r="I264" s="172">
        <f>I266+I268+I270+I272</f>
        <v>6557</v>
      </c>
      <c r="J264" s="188">
        <f>data_input!F263</f>
        <v>1</v>
      </c>
      <c r="K264" s="172">
        <f>H264-I264</f>
        <v>5029</v>
      </c>
      <c r="L264" s="196">
        <f>L266+L268+L270+L272</f>
        <v>11585.999999999998</v>
      </c>
      <c r="M264" s="45">
        <f>H264-L264</f>
        <v>0</v>
      </c>
      <c r="N264" s="226">
        <f>N266+N268+N270+N272</f>
        <v>1049.7079381206588</v>
      </c>
      <c r="O264" s="86"/>
      <c r="P264" s="205">
        <f>data_input!G263</f>
        <v>4339.317</v>
      </c>
      <c r="Q264" s="214">
        <f>Q266+Q268+Q270+Q272</f>
        <v>6.821000424479982</v>
      </c>
      <c r="R264" s="188">
        <f>R266+R268+R270+R272</f>
        <v>1</v>
      </c>
      <c r="S264" s="214">
        <f>P264-Q264</f>
        <v>4332.49599957552</v>
      </c>
      <c r="T264" s="214">
        <f>T266+T268+T270+T272</f>
        <v>4339.317</v>
      </c>
      <c r="U264" s="45">
        <f>P264-T264</f>
        <v>0</v>
      </c>
      <c r="V264" s="234">
        <f>V266+V268+V270+V272</f>
        <v>393.1482393338446</v>
      </c>
      <c r="W264" s="226">
        <f>W266+W268+W270+W272</f>
        <v>1442.856177454503</v>
      </c>
      <c r="X264" s="86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</row>
    <row r="265" spans="1:121" s="8" customFormat="1" ht="12.75" hidden="1">
      <c r="A265" s="16"/>
      <c r="B265" s="28"/>
      <c r="C265" s="23"/>
      <c r="D265" s="36"/>
      <c r="E265" s="36"/>
      <c r="F265" s="36"/>
      <c r="G265" s="36"/>
      <c r="H265" s="181"/>
      <c r="I265" s="173"/>
      <c r="J265" s="189"/>
      <c r="K265" s="173"/>
      <c r="L265" s="197"/>
      <c r="M265" s="47"/>
      <c r="N265" s="227"/>
      <c r="O265" s="86"/>
      <c r="P265" s="206"/>
      <c r="Q265" s="215"/>
      <c r="R265" s="189"/>
      <c r="S265" s="215"/>
      <c r="T265" s="215"/>
      <c r="U265" s="47"/>
      <c r="V265" s="235"/>
      <c r="W265" s="227"/>
      <c r="X265" s="86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</row>
    <row r="266" spans="1:121" s="8" customFormat="1" ht="12.75" hidden="1">
      <c r="A266" s="11"/>
      <c r="B266" s="19" t="s">
        <v>180</v>
      </c>
      <c r="C266" s="29"/>
      <c r="D266" s="37">
        <v>942</v>
      </c>
      <c r="E266" s="37" t="s">
        <v>273</v>
      </c>
      <c r="F266" s="37">
        <v>1</v>
      </c>
      <c r="G266" s="37"/>
      <c r="H266" s="182"/>
      <c r="I266" s="174">
        <f>I267</f>
        <v>255</v>
      </c>
      <c r="J266" s="190">
        <f>data_input!F265</f>
        <v>0.06</v>
      </c>
      <c r="K266" s="174">
        <f>K267</f>
        <v>301.74</v>
      </c>
      <c r="L266" s="198">
        <f>L267</f>
        <v>556.74</v>
      </c>
      <c r="M266" s="47"/>
      <c r="N266" s="228">
        <f>N267</f>
        <v>50.44142909280991</v>
      </c>
      <c r="O266" s="86"/>
      <c r="P266" s="207"/>
      <c r="Q266" s="216">
        <f>Q267</f>
        <v>0.7612382435779675</v>
      </c>
      <c r="R266" s="190">
        <f>R267</f>
        <v>0.04805282237182808</v>
      </c>
      <c r="S266" s="216">
        <f>S267</f>
        <v>208.18866069425817</v>
      </c>
      <c r="T266" s="216">
        <f>T267</f>
        <v>208.94989893783614</v>
      </c>
      <c r="U266" s="47"/>
      <c r="V266" s="236">
        <f>V267</f>
        <v>18.93115549668186</v>
      </c>
      <c r="W266" s="228">
        <f>W267</f>
        <v>69.37258458949177</v>
      </c>
      <c r="X266" s="86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</row>
    <row r="267" spans="1:121" s="8" customFormat="1" ht="12.75" hidden="1">
      <c r="A267" s="9"/>
      <c r="B267" s="10"/>
      <c r="C267" s="7" t="s">
        <v>49</v>
      </c>
      <c r="D267" s="38"/>
      <c r="E267" s="38"/>
      <c r="F267" s="38"/>
      <c r="G267" s="38"/>
      <c r="H267" s="179">
        <f>data_input!E266</f>
        <v>255</v>
      </c>
      <c r="I267" s="171">
        <f>H267</f>
        <v>255</v>
      </c>
      <c r="J267" s="187">
        <f>data_input!F266</f>
        <v>0.06</v>
      </c>
      <c r="K267" s="171">
        <f>K$264*J267</f>
        <v>301.74</v>
      </c>
      <c r="L267" s="195">
        <f>K267+I267</f>
        <v>556.74</v>
      </c>
      <c r="M267" s="47"/>
      <c r="N267" s="225">
        <f>L267*$N$6</f>
        <v>50.44142909280991</v>
      </c>
      <c r="O267" s="86"/>
      <c r="P267" s="204">
        <f>data_input!G266</f>
        <v>0.7612382435779675</v>
      </c>
      <c r="Q267" s="213">
        <f>P267</f>
        <v>0.7612382435779675</v>
      </c>
      <c r="R267" s="220">
        <f>L267/$L$264</f>
        <v>0.04805282237182808</v>
      </c>
      <c r="S267" s="213">
        <f>S$264*R267</f>
        <v>208.18866069425817</v>
      </c>
      <c r="T267" s="213">
        <f>S267+Q267</f>
        <v>208.94989893783614</v>
      </c>
      <c r="U267" s="47"/>
      <c r="V267" s="233">
        <f>T267*$V$6</f>
        <v>18.93115549668186</v>
      </c>
      <c r="W267" s="225">
        <f>N267+V267</f>
        <v>69.37258458949177</v>
      </c>
      <c r="X267" s="86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</row>
    <row r="268" spans="1:121" s="8" customFormat="1" ht="12.75" hidden="1">
      <c r="A268" s="16"/>
      <c r="B268" s="19" t="s">
        <v>181</v>
      </c>
      <c r="C268" s="29"/>
      <c r="D268" s="37">
        <v>967</v>
      </c>
      <c r="E268" s="37">
        <v>23476</v>
      </c>
      <c r="F268" s="37">
        <v>1</v>
      </c>
      <c r="G268" s="37"/>
      <c r="H268" s="182"/>
      <c r="I268" s="174">
        <f>I269</f>
        <v>5901</v>
      </c>
      <c r="J268" s="190">
        <f>data_input!F267</f>
        <v>0.82</v>
      </c>
      <c r="K268" s="174">
        <f>K269</f>
        <v>4123.78</v>
      </c>
      <c r="L268" s="198">
        <f>L269</f>
        <v>10024.779999999999</v>
      </c>
      <c r="M268" s="47"/>
      <c r="N268" s="228">
        <f>N269</f>
        <v>908.2592045497339</v>
      </c>
      <c r="O268" s="86"/>
      <c r="P268" s="207"/>
      <c r="Q268" s="216">
        <f>Q269</f>
        <v>5.318696230699255</v>
      </c>
      <c r="R268" s="190">
        <f>R269</f>
        <v>0.865249438978077</v>
      </c>
      <c r="S268" s="216">
        <f>S269</f>
        <v>3748.6897330074817</v>
      </c>
      <c r="T268" s="216">
        <f>T269</f>
        <v>3754.0084292381807</v>
      </c>
      <c r="U268" s="47"/>
      <c r="V268" s="236">
        <f>V269</f>
        <v>340.1184574437411</v>
      </c>
      <c r="W268" s="228">
        <f>W269</f>
        <v>1248.377661993475</v>
      </c>
      <c r="X268" s="86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</row>
    <row r="269" spans="1:121" s="8" customFormat="1" ht="12.75" hidden="1">
      <c r="A269" s="9"/>
      <c r="B269" s="10"/>
      <c r="C269" s="7" t="s">
        <v>50</v>
      </c>
      <c r="D269" s="38"/>
      <c r="E269" s="38"/>
      <c r="F269" s="38"/>
      <c r="G269" s="38"/>
      <c r="H269" s="179">
        <f>data_input!E268</f>
        <v>5901</v>
      </c>
      <c r="I269" s="171">
        <f>H269</f>
        <v>5901</v>
      </c>
      <c r="J269" s="187">
        <f>data_input!F268</f>
        <v>0.82</v>
      </c>
      <c r="K269" s="171">
        <f>K$264*J269</f>
        <v>4123.78</v>
      </c>
      <c r="L269" s="195">
        <f>K269+I269</f>
        <v>10024.779999999999</v>
      </c>
      <c r="M269" s="47"/>
      <c r="N269" s="225">
        <f>L269*$N$6</f>
        <v>908.2592045497339</v>
      </c>
      <c r="O269" s="86"/>
      <c r="P269" s="204">
        <f>data_input!G268</f>
        <v>5.318696230699255</v>
      </c>
      <c r="Q269" s="213">
        <f>P269</f>
        <v>5.318696230699255</v>
      </c>
      <c r="R269" s="220">
        <f>L269/$L$264</f>
        <v>0.865249438978077</v>
      </c>
      <c r="S269" s="213">
        <f>S$264*R269</f>
        <v>3748.6897330074817</v>
      </c>
      <c r="T269" s="213">
        <f>S269+Q269</f>
        <v>3754.0084292381807</v>
      </c>
      <c r="U269" s="47"/>
      <c r="V269" s="233">
        <f>T269*$V$6</f>
        <v>340.1184574437411</v>
      </c>
      <c r="W269" s="225">
        <f>N269+V269</f>
        <v>1248.377661993475</v>
      </c>
      <c r="X269" s="86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</row>
    <row r="270" spans="1:121" s="8" customFormat="1" ht="12.75" hidden="1">
      <c r="A270" s="16"/>
      <c r="B270" s="19" t="s">
        <v>182</v>
      </c>
      <c r="C270" s="29"/>
      <c r="D270" s="37">
        <v>969</v>
      </c>
      <c r="E270" s="37">
        <v>2610</v>
      </c>
      <c r="F270" s="37">
        <v>1</v>
      </c>
      <c r="G270" s="37"/>
      <c r="H270" s="182"/>
      <c r="I270" s="174">
        <f>I271</f>
        <v>193</v>
      </c>
      <c r="J270" s="190">
        <f>data_input!F269</f>
        <v>0.06</v>
      </c>
      <c r="K270" s="174">
        <f>K271</f>
        <v>301.74</v>
      </c>
      <c r="L270" s="198">
        <f>L271</f>
        <v>494.74</v>
      </c>
      <c r="M270" s="47"/>
      <c r="N270" s="228">
        <f>N271</f>
        <v>44.824141662852995</v>
      </c>
      <c r="O270" s="86"/>
      <c r="P270" s="207"/>
      <c r="Q270" s="216">
        <f>Q271</f>
        <v>0.24043971380208803</v>
      </c>
      <c r="R270" s="190">
        <f>R271</f>
        <v>0.042701536336958404</v>
      </c>
      <c r="S270" s="216">
        <f>S271</f>
        <v>185.00423535560097</v>
      </c>
      <c r="T270" s="216">
        <f>T271</f>
        <v>185.24467506940306</v>
      </c>
      <c r="U270" s="47"/>
      <c r="V270" s="236">
        <f>V271</f>
        <v>16.783428786029216</v>
      </c>
      <c r="W270" s="228">
        <f>W271</f>
        <v>61.607570448882214</v>
      </c>
      <c r="X270" s="86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</row>
    <row r="271" spans="1:121" s="8" customFormat="1" ht="12.75" hidden="1">
      <c r="A271" s="24"/>
      <c r="B271" s="25"/>
      <c r="C271" s="7" t="s">
        <v>51</v>
      </c>
      <c r="D271" s="38"/>
      <c r="E271" s="38"/>
      <c r="F271" s="38"/>
      <c r="G271" s="38"/>
      <c r="H271" s="179">
        <f>data_input!E270</f>
        <v>193</v>
      </c>
      <c r="I271" s="171">
        <f>H271</f>
        <v>193</v>
      </c>
      <c r="J271" s="187">
        <f>data_input!F270</f>
        <v>0.06</v>
      </c>
      <c r="K271" s="171">
        <f>K$264*J271</f>
        <v>301.74</v>
      </c>
      <c r="L271" s="195">
        <f>K271+I271</f>
        <v>494.74</v>
      </c>
      <c r="M271" s="47"/>
      <c r="N271" s="225">
        <f>L271*$N$6</f>
        <v>44.824141662852995</v>
      </c>
      <c r="O271" s="86"/>
      <c r="P271" s="204">
        <f>data_input!G270</f>
        <v>0.24043971380208803</v>
      </c>
      <c r="Q271" s="213">
        <f>P271</f>
        <v>0.24043971380208803</v>
      </c>
      <c r="R271" s="220">
        <f>L271/$L$264</f>
        <v>0.042701536336958404</v>
      </c>
      <c r="S271" s="213">
        <f>S$264*R271</f>
        <v>185.00423535560097</v>
      </c>
      <c r="T271" s="213">
        <f>S271+Q271</f>
        <v>185.24467506940306</v>
      </c>
      <c r="U271" s="47"/>
      <c r="V271" s="233">
        <f>T271*$V$6</f>
        <v>16.783428786029216</v>
      </c>
      <c r="W271" s="225">
        <f>N271+V271</f>
        <v>61.607570448882214</v>
      </c>
      <c r="X271" s="86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</row>
    <row r="272" spans="1:121" s="8" customFormat="1" ht="12.75" hidden="1">
      <c r="A272" s="16"/>
      <c r="B272" s="19" t="s">
        <v>183</v>
      </c>
      <c r="C272" s="29"/>
      <c r="D272" s="37">
        <v>1591</v>
      </c>
      <c r="E272" s="37">
        <v>138</v>
      </c>
      <c r="F272" s="37">
        <v>1</v>
      </c>
      <c r="G272" s="37"/>
      <c r="H272" s="182"/>
      <c r="I272" s="174">
        <f>I273</f>
        <v>208</v>
      </c>
      <c r="J272" s="190">
        <f>data_input!F271</f>
        <v>0.06</v>
      </c>
      <c r="K272" s="174">
        <f>K273</f>
        <v>301.74</v>
      </c>
      <c r="L272" s="198">
        <f>L273</f>
        <v>509.74</v>
      </c>
      <c r="M272" s="47"/>
      <c r="N272" s="228">
        <f>N273</f>
        <v>46.18316281526192</v>
      </c>
      <c r="O272" s="86"/>
      <c r="P272" s="207"/>
      <c r="Q272" s="216">
        <f>Q273</f>
        <v>0.5006262364006709</v>
      </c>
      <c r="R272" s="190">
        <f>R273</f>
        <v>0.04399620231313655</v>
      </c>
      <c r="S272" s="216">
        <f>S273</f>
        <v>190.61337051817932</v>
      </c>
      <c r="T272" s="216">
        <f>T273</f>
        <v>191.11399675458</v>
      </c>
      <c r="U272" s="47"/>
      <c r="V272" s="236">
        <f>V273</f>
        <v>17.31519760739241</v>
      </c>
      <c r="W272" s="228">
        <f>W273</f>
        <v>63.49836042265433</v>
      </c>
      <c r="X272" s="86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</row>
    <row r="273" spans="1:121" s="8" customFormat="1" ht="12.75" hidden="1">
      <c r="A273" s="9"/>
      <c r="B273" s="10"/>
      <c r="C273" s="7" t="s">
        <v>70</v>
      </c>
      <c r="D273" s="38"/>
      <c r="E273" s="38"/>
      <c r="F273" s="38"/>
      <c r="G273" s="38"/>
      <c r="H273" s="179">
        <f>data_input!E272</f>
        <v>208</v>
      </c>
      <c r="I273" s="171">
        <f>H273</f>
        <v>208</v>
      </c>
      <c r="J273" s="187">
        <f>data_input!F272</f>
        <v>0.06</v>
      </c>
      <c r="K273" s="171">
        <f>K$264*J273</f>
        <v>301.74</v>
      </c>
      <c r="L273" s="195">
        <f>K273+I273</f>
        <v>509.74</v>
      </c>
      <c r="M273" s="47"/>
      <c r="N273" s="225">
        <f>L273*$N$6</f>
        <v>46.18316281526192</v>
      </c>
      <c r="O273" s="86"/>
      <c r="P273" s="204">
        <f>data_input!G272</f>
        <v>0.5006262364006709</v>
      </c>
      <c r="Q273" s="213">
        <f>P273</f>
        <v>0.5006262364006709</v>
      </c>
      <c r="R273" s="220">
        <f>L273/$L$264</f>
        <v>0.04399620231313655</v>
      </c>
      <c r="S273" s="213">
        <f>S$264*R273</f>
        <v>190.61337051817932</v>
      </c>
      <c r="T273" s="213">
        <f>S273+Q273</f>
        <v>191.11399675458</v>
      </c>
      <c r="U273" s="47"/>
      <c r="V273" s="233">
        <f>T273*$V$6</f>
        <v>17.31519760739241</v>
      </c>
      <c r="W273" s="225">
        <f>N273+V273</f>
        <v>63.49836042265433</v>
      </c>
      <c r="X273" s="86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</row>
    <row r="274" spans="1:121" s="43" customFormat="1" ht="12.75" hidden="1">
      <c r="A274" s="7"/>
      <c r="B274" s="5"/>
      <c r="C274" s="7"/>
      <c r="D274" s="38"/>
      <c r="E274" s="38"/>
      <c r="F274" s="38"/>
      <c r="G274" s="38"/>
      <c r="H274" s="179"/>
      <c r="I274" s="171"/>
      <c r="J274" s="187"/>
      <c r="K274" s="171"/>
      <c r="L274" s="195"/>
      <c r="M274" s="47"/>
      <c r="N274" s="225"/>
      <c r="O274" s="86"/>
      <c r="P274" s="204"/>
      <c r="Q274" s="213"/>
      <c r="R274" s="220"/>
      <c r="S274" s="213"/>
      <c r="T274" s="213"/>
      <c r="U274" s="47"/>
      <c r="V274" s="233"/>
      <c r="W274" s="225"/>
      <c r="X274" s="86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</row>
    <row r="275" spans="1:121" s="43" customFormat="1" ht="13.5" hidden="1" thickBot="1">
      <c r="A275" s="20" t="s">
        <v>186</v>
      </c>
      <c r="B275" s="21"/>
      <c r="C275" s="22"/>
      <c r="D275" s="35"/>
      <c r="E275" s="35"/>
      <c r="F275" s="35"/>
      <c r="G275" s="35"/>
      <c r="H275" s="180">
        <f>data_input!E274</f>
        <v>2072</v>
      </c>
      <c r="I275" s="172">
        <f>I277</f>
        <v>401</v>
      </c>
      <c r="J275" s="188">
        <f>data_input!F274</f>
        <v>1</v>
      </c>
      <c r="K275" s="172">
        <f>H275-I275</f>
        <v>1671</v>
      </c>
      <c r="L275" s="196">
        <f>L277</f>
        <v>2072</v>
      </c>
      <c r="M275" s="45">
        <f>H275-L275</f>
        <v>0</v>
      </c>
      <c r="N275" s="226">
        <f>N277</f>
        <v>187.72612185275378</v>
      </c>
      <c r="O275" s="86"/>
      <c r="P275" s="205">
        <f>data_input!G274</f>
        <v>1869.886</v>
      </c>
      <c r="Q275" s="214">
        <f>Q277</f>
        <v>0.44111553850020674</v>
      </c>
      <c r="R275" s="188">
        <f>R277</f>
        <v>1</v>
      </c>
      <c r="S275" s="214">
        <f>P275-Q275</f>
        <v>1869.4448844614997</v>
      </c>
      <c r="T275" s="214">
        <f>T277</f>
        <v>1869.886</v>
      </c>
      <c r="U275" s="45">
        <f>P275-T275</f>
        <v>0</v>
      </c>
      <c r="V275" s="234">
        <f>V277</f>
        <v>169.41430843955519</v>
      </c>
      <c r="W275" s="226">
        <f>W277</f>
        <v>357.14043029230896</v>
      </c>
      <c r="X275" s="86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</row>
    <row r="276" spans="1:121" s="43" customFormat="1" ht="12.75" hidden="1">
      <c r="A276" s="16"/>
      <c r="B276" s="28"/>
      <c r="C276" s="23"/>
      <c r="D276" s="36"/>
      <c r="E276" s="36"/>
      <c r="F276" s="36"/>
      <c r="G276" s="36"/>
      <c r="H276" s="181"/>
      <c r="I276" s="173"/>
      <c r="J276" s="189"/>
      <c r="K276" s="173"/>
      <c r="L276" s="197"/>
      <c r="M276" s="47"/>
      <c r="N276" s="227"/>
      <c r="O276" s="86"/>
      <c r="P276" s="206"/>
      <c r="Q276" s="215"/>
      <c r="R276" s="189"/>
      <c r="S276" s="215"/>
      <c r="T276" s="215"/>
      <c r="U276" s="47"/>
      <c r="V276" s="235"/>
      <c r="W276" s="227"/>
      <c r="X276" s="86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</row>
    <row r="277" spans="1:121" s="43" customFormat="1" ht="12.75" hidden="1">
      <c r="A277" s="7"/>
      <c r="B277" s="19" t="s">
        <v>184</v>
      </c>
      <c r="C277" s="29"/>
      <c r="D277" s="37">
        <v>717</v>
      </c>
      <c r="E277" s="37">
        <v>23539</v>
      </c>
      <c r="F277" s="37">
        <v>2</v>
      </c>
      <c r="G277" s="37"/>
      <c r="H277" s="182"/>
      <c r="I277" s="174">
        <f>I278</f>
        <v>401</v>
      </c>
      <c r="J277" s="190">
        <f>data_input!F276</f>
        <v>1</v>
      </c>
      <c r="K277" s="174">
        <f>K278</f>
        <v>1671</v>
      </c>
      <c r="L277" s="198">
        <f>L278</f>
        <v>2072</v>
      </c>
      <c r="M277" s="45"/>
      <c r="N277" s="228">
        <f>N278</f>
        <v>187.72612185275378</v>
      </c>
      <c r="O277" s="86"/>
      <c r="P277" s="207"/>
      <c r="Q277" s="216">
        <f>Q278</f>
        <v>0.44111553850020674</v>
      </c>
      <c r="R277" s="190">
        <f>R278</f>
        <v>1</v>
      </c>
      <c r="S277" s="216">
        <f>S278</f>
        <v>1869.4448844614997</v>
      </c>
      <c r="T277" s="216">
        <f>T278</f>
        <v>1869.886</v>
      </c>
      <c r="U277" s="45"/>
      <c r="V277" s="236">
        <f>V278</f>
        <v>169.41430843955519</v>
      </c>
      <c r="W277" s="228">
        <f>W278</f>
        <v>357.14043029230896</v>
      </c>
      <c r="X277" s="86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</row>
    <row r="278" spans="1:121" s="43" customFormat="1" ht="12.75" hidden="1">
      <c r="A278" s="9"/>
      <c r="B278" s="10"/>
      <c r="C278" s="7" t="s">
        <v>52</v>
      </c>
      <c r="D278" s="38"/>
      <c r="E278" s="38"/>
      <c r="F278" s="38"/>
      <c r="G278" s="38"/>
      <c r="H278" s="179">
        <f>data_input!E277</f>
        <v>401</v>
      </c>
      <c r="I278" s="171">
        <f>H278</f>
        <v>401</v>
      </c>
      <c r="J278" s="187">
        <f>data_input!F277</f>
        <v>1</v>
      </c>
      <c r="K278" s="171">
        <f>K275*J278</f>
        <v>1671</v>
      </c>
      <c r="L278" s="195">
        <f>K278+I278</f>
        <v>2072</v>
      </c>
      <c r="M278" s="47"/>
      <c r="N278" s="225">
        <f>L278*$N$6</f>
        <v>187.72612185275378</v>
      </c>
      <c r="O278" s="86"/>
      <c r="P278" s="204">
        <f>data_input!G277</f>
        <v>0.44111553850020674</v>
      </c>
      <c r="Q278" s="213">
        <f>P278</f>
        <v>0.44111553850020674</v>
      </c>
      <c r="R278" s="220">
        <f>L278/L275</f>
        <v>1</v>
      </c>
      <c r="S278" s="213">
        <f>S275*R278</f>
        <v>1869.4448844614997</v>
      </c>
      <c r="T278" s="213">
        <f>S278+Q278</f>
        <v>1869.886</v>
      </c>
      <c r="U278" s="47"/>
      <c r="V278" s="233">
        <f>T278*$V$6</f>
        <v>169.41430843955519</v>
      </c>
      <c r="W278" s="225">
        <f>N278+V278</f>
        <v>357.14043029230896</v>
      </c>
      <c r="X278" s="86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</row>
    <row r="279" spans="1:121" s="43" customFormat="1" ht="12.75" hidden="1">
      <c r="A279" s="7"/>
      <c r="B279" s="5"/>
      <c r="C279" s="7"/>
      <c r="D279" s="38"/>
      <c r="E279" s="38"/>
      <c r="F279" s="38"/>
      <c r="G279" s="38"/>
      <c r="H279" s="179"/>
      <c r="I279" s="171"/>
      <c r="J279" s="187"/>
      <c r="K279" s="171"/>
      <c r="L279" s="195"/>
      <c r="M279" s="47"/>
      <c r="N279" s="225"/>
      <c r="O279" s="86"/>
      <c r="P279" s="204"/>
      <c r="Q279" s="213"/>
      <c r="R279" s="220"/>
      <c r="S279" s="213"/>
      <c r="T279" s="213"/>
      <c r="U279" s="47"/>
      <c r="V279" s="233"/>
      <c r="W279" s="225"/>
      <c r="X279" s="86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</row>
    <row r="280" spans="1:121" s="43" customFormat="1" ht="13.5" hidden="1" thickBot="1">
      <c r="A280" s="20" t="s">
        <v>185</v>
      </c>
      <c r="B280" s="21"/>
      <c r="C280" s="22"/>
      <c r="D280" s="35"/>
      <c r="E280" s="35"/>
      <c r="F280" s="35"/>
      <c r="G280" s="35"/>
      <c r="H280" s="180">
        <f>data_input!E279</f>
        <v>4538</v>
      </c>
      <c r="I280" s="172">
        <f>I282</f>
        <v>1788</v>
      </c>
      <c r="J280" s="188">
        <f>data_input!F279</f>
        <v>1</v>
      </c>
      <c r="K280" s="172">
        <f>H280-I280</f>
        <v>2750</v>
      </c>
      <c r="L280" s="196">
        <f>L282</f>
        <v>4538</v>
      </c>
      <c r="M280" s="45">
        <f>H280-L280</f>
        <v>0</v>
      </c>
      <c r="N280" s="226">
        <f>N282</f>
        <v>411.14919930878216</v>
      </c>
      <c r="O280" s="86"/>
      <c r="P280" s="205">
        <f>data_input!G279</f>
        <v>1867.178</v>
      </c>
      <c r="Q280" s="214">
        <f>Q282</f>
        <v>1.3376049821134341</v>
      </c>
      <c r="R280" s="188">
        <f>R282</f>
        <v>1</v>
      </c>
      <c r="S280" s="214">
        <f>P280-Q280</f>
        <v>1865.8403950178867</v>
      </c>
      <c r="T280" s="214">
        <f>T282</f>
        <v>1867.178</v>
      </c>
      <c r="U280" s="45">
        <f>P280-T280</f>
        <v>0</v>
      </c>
      <c r="V280" s="234">
        <f>V282</f>
        <v>169.16895982084029</v>
      </c>
      <c r="W280" s="226">
        <f>W282</f>
        <v>580.3181591296225</v>
      </c>
      <c r="X280" s="86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</row>
    <row r="281" spans="1:121" s="43" customFormat="1" ht="12.75" hidden="1">
      <c r="A281" s="16"/>
      <c r="B281" s="28"/>
      <c r="C281" s="23"/>
      <c r="D281" s="36"/>
      <c r="E281" s="36"/>
      <c r="F281" s="36"/>
      <c r="G281" s="36"/>
      <c r="H281" s="181"/>
      <c r="I281" s="173"/>
      <c r="J281" s="189"/>
      <c r="K281" s="173"/>
      <c r="L281" s="197"/>
      <c r="M281" s="47"/>
      <c r="N281" s="227"/>
      <c r="O281" s="86"/>
      <c r="P281" s="206"/>
      <c r="Q281" s="215"/>
      <c r="R281" s="189"/>
      <c r="S281" s="215"/>
      <c r="T281" s="215"/>
      <c r="U281" s="47"/>
      <c r="V281" s="235"/>
      <c r="W281" s="227"/>
      <c r="X281" s="86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</row>
    <row r="282" spans="1:121" s="43" customFormat="1" ht="12.75" hidden="1">
      <c r="A282" s="7"/>
      <c r="B282" s="19" t="s">
        <v>187</v>
      </c>
      <c r="C282" s="29"/>
      <c r="D282" s="37">
        <v>770</v>
      </c>
      <c r="E282" s="37">
        <v>23412</v>
      </c>
      <c r="F282" s="37">
        <v>2</v>
      </c>
      <c r="G282" s="37"/>
      <c r="H282" s="182"/>
      <c r="I282" s="174">
        <f>I283</f>
        <v>1788</v>
      </c>
      <c r="J282" s="190">
        <f>data_input!F281</f>
        <v>1</v>
      </c>
      <c r="K282" s="174">
        <f>K283</f>
        <v>2750</v>
      </c>
      <c r="L282" s="198">
        <f>L283</f>
        <v>4538</v>
      </c>
      <c r="M282" s="47"/>
      <c r="N282" s="228">
        <f>N283</f>
        <v>411.14919930878216</v>
      </c>
      <c r="O282" s="86"/>
      <c r="P282" s="207"/>
      <c r="Q282" s="216">
        <f>Q283</f>
        <v>1.3376049821134341</v>
      </c>
      <c r="R282" s="190">
        <f>R283</f>
        <v>1</v>
      </c>
      <c r="S282" s="216">
        <f>S283</f>
        <v>1865.8403950178867</v>
      </c>
      <c r="T282" s="216">
        <f>T283</f>
        <v>1867.178</v>
      </c>
      <c r="U282" s="47"/>
      <c r="V282" s="236">
        <f>V283</f>
        <v>169.16895982084029</v>
      </c>
      <c r="W282" s="228">
        <f>W283</f>
        <v>580.3181591296225</v>
      </c>
      <c r="X282" s="86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</row>
    <row r="283" spans="1:121" s="43" customFormat="1" ht="12.75" hidden="1">
      <c r="A283" s="9"/>
      <c r="B283" s="10"/>
      <c r="C283" s="7" t="s">
        <v>53</v>
      </c>
      <c r="D283" s="38"/>
      <c r="E283" s="38"/>
      <c r="F283" s="38"/>
      <c r="G283" s="38"/>
      <c r="H283" s="179">
        <f>data_input!E282</f>
        <v>1788</v>
      </c>
      <c r="I283" s="171">
        <f>H283</f>
        <v>1788</v>
      </c>
      <c r="J283" s="187">
        <f>data_input!F282</f>
        <v>1</v>
      </c>
      <c r="K283" s="171">
        <f>K280*J283</f>
        <v>2750</v>
      </c>
      <c r="L283" s="195">
        <f>K283+I283</f>
        <v>4538</v>
      </c>
      <c r="M283" s="47"/>
      <c r="N283" s="225">
        <f>L283*$N$6</f>
        <v>411.14919930878216</v>
      </c>
      <c r="O283" s="86"/>
      <c r="P283" s="204">
        <f>data_input!G282</f>
        <v>1.3376049821134341</v>
      </c>
      <c r="Q283" s="213">
        <f>P283</f>
        <v>1.3376049821134341</v>
      </c>
      <c r="R283" s="220">
        <f>L283/L280</f>
        <v>1</v>
      </c>
      <c r="S283" s="213">
        <f>S280*R283</f>
        <v>1865.8403950178867</v>
      </c>
      <c r="T283" s="213">
        <f>S283+Q283</f>
        <v>1867.178</v>
      </c>
      <c r="U283" s="47"/>
      <c r="V283" s="233">
        <f>T283*$V$6</f>
        <v>169.16895982084029</v>
      </c>
      <c r="W283" s="225">
        <f>N283+V283</f>
        <v>580.3181591296225</v>
      </c>
      <c r="X283" s="86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</row>
    <row r="284" spans="1:121" s="43" customFormat="1" ht="12.75" hidden="1">
      <c r="A284" s="7"/>
      <c r="B284" s="5"/>
      <c r="C284" s="7"/>
      <c r="D284" s="38"/>
      <c r="E284" s="38"/>
      <c r="F284" s="38"/>
      <c r="G284" s="38"/>
      <c r="H284" s="179"/>
      <c r="I284" s="171"/>
      <c r="J284" s="187"/>
      <c r="K284" s="171"/>
      <c r="L284" s="195"/>
      <c r="M284" s="47"/>
      <c r="N284" s="225"/>
      <c r="O284" s="86"/>
      <c r="P284" s="204"/>
      <c r="Q284" s="213"/>
      <c r="R284" s="220"/>
      <c r="S284" s="213"/>
      <c r="T284" s="213"/>
      <c r="U284" s="47"/>
      <c r="V284" s="233"/>
      <c r="W284" s="225"/>
      <c r="X284" s="86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</row>
    <row r="285" spans="1:121" s="43" customFormat="1" ht="13.5" hidden="1" thickBot="1">
      <c r="A285" s="20" t="s">
        <v>188</v>
      </c>
      <c r="B285" s="21"/>
      <c r="C285" s="22"/>
      <c r="D285" s="35"/>
      <c r="E285" s="35"/>
      <c r="F285" s="35"/>
      <c r="G285" s="35"/>
      <c r="H285" s="180">
        <f>data_input!E284</f>
        <v>494</v>
      </c>
      <c r="I285" s="172">
        <f>I287</f>
        <v>182</v>
      </c>
      <c r="J285" s="188">
        <f>data_input!F284</f>
        <v>1</v>
      </c>
      <c r="K285" s="172">
        <f>H285-I285</f>
        <v>312</v>
      </c>
      <c r="L285" s="196">
        <f>L287</f>
        <v>494</v>
      </c>
      <c r="M285" s="45">
        <f>H285-L285</f>
        <v>0</v>
      </c>
      <c r="N285" s="226">
        <f>N287</f>
        <v>44.75709661933415</v>
      </c>
      <c r="O285" s="86"/>
      <c r="P285" s="205">
        <f>data_input!G284</f>
        <v>1653.934</v>
      </c>
      <c r="Q285" s="214">
        <f>Q287</f>
        <v>0.9787465779799027</v>
      </c>
      <c r="R285" s="188">
        <f>R287</f>
        <v>1</v>
      </c>
      <c r="S285" s="214">
        <f>P285-Q285</f>
        <v>1652.9552534220202</v>
      </c>
      <c r="T285" s="214">
        <f>T287</f>
        <v>1653.934</v>
      </c>
      <c r="U285" s="45">
        <f>P285-T285</f>
        <v>0</v>
      </c>
      <c r="V285" s="234">
        <f>V287</f>
        <v>149.84875271255427</v>
      </c>
      <c r="W285" s="226">
        <f>W287</f>
        <v>194.6058493318884</v>
      </c>
      <c r="X285" s="86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</row>
    <row r="286" spans="1:121" s="43" customFormat="1" ht="12.75" hidden="1">
      <c r="A286" s="16"/>
      <c r="B286" s="28"/>
      <c r="C286" s="23"/>
      <c r="D286" s="36"/>
      <c r="E286" s="36"/>
      <c r="F286" s="36"/>
      <c r="G286" s="36"/>
      <c r="H286" s="181"/>
      <c r="I286" s="173"/>
      <c r="J286" s="189"/>
      <c r="K286" s="173"/>
      <c r="L286" s="197"/>
      <c r="M286" s="47"/>
      <c r="N286" s="227"/>
      <c r="O286" s="86"/>
      <c r="P286" s="206"/>
      <c r="Q286" s="215"/>
      <c r="R286" s="189"/>
      <c r="S286" s="215"/>
      <c r="T286" s="215"/>
      <c r="U286" s="47"/>
      <c r="V286" s="235"/>
      <c r="W286" s="227"/>
      <c r="X286" s="86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</row>
    <row r="287" spans="1:121" s="43" customFormat="1" ht="12.75" hidden="1">
      <c r="A287" s="7"/>
      <c r="B287" s="19" t="s">
        <v>189</v>
      </c>
      <c r="C287" s="29"/>
      <c r="D287" s="37">
        <v>660</v>
      </c>
      <c r="E287" s="37">
        <v>23551</v>
      </c>
      <c r="F287" s="37">
        <v>2</v>
      </c>
      <c r="G287" s="37"/>
      <c r="H287" s="182"/>
      <c r="I287" s="174">
        <f>I288</f>
        <v>182</v>
      </c>
      <c r="J287" s="190">
        <f>data_input!F286</f>
        <v>1</v>
      </c>
      <c r="K287" s="174">
        <f>K288</f>
        <v>312</v>
      </c>
      <c r="L287" s="198">
        <f>L288</f>
        <v>494</v>
      </c>
      <c r="M287" s="47"/>
      <c r="N287" s="228">
        <f>N288</f>
        <v>44.75709661933415</v>
      </c>
      <c r="O287" s="86"/>
      <c r="P287" s="207"/>
      <c r="Q287" s="216">
        <f>Q288</f>
        <v>0.9787465779799027</v>
      </c>
      <c r="R287" s="190">
        <f>R288</f>
        <v>1</v>
      </c>
      <c r="S287" s="216">
        <f>S288</f>
        <v>1652.9552534220202</v>
      </c>
      <c r="T287" s="216">
        <f>T288</f>
        <v>1653.934</v>
      </c>
      <c r="U287" s="47"/>
      <c r="V287" s="236">
        <f>V288</f>
        <v>149.84875271255427</v>
      </c>
      <c r="W287" s="228">
        <f>W288</f>
        <v>194.6058493318884</v>
      </c>
      <c r="X287" s="86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</row>
    <row r="288" spans="1:121" s="43" customFormat="1" ht="12.75" hidden="1">
      <c r="A288" s="9"/>
      <c r="B288" s="10"/>
      <c r="C288" s="7" t="s">
        <v>54</v>
      </c>
      <c r="D288" s="38"/>
      <c r="E288" s="38"/>
      <c r="F288" s="38"/>
      <c r="G288" s="38"/>
      <c r="H288" s="179">
        <f>data_input!E287</f>
        <v>182</v>
      </c>
      <c r="I288" s="171">
        <f>H288</f>
        <v>182</v>
      </c>
      <c r="J288" s="187">
        <f>data_input!F287</f>
        <v>1</v>
      </c>
      <c r="K288" s="171">
        <f>K285*J288</f>
        <v>312</v>
      </c>
      <c r="L288" s="195">
        <f>K288+I288</f>
        <v>494</v>
      </c>
      <c r="M288" s="47"/>
      <c r="N288" s="225">
        <f>L288*$N$6</f>
        <v>44.75709661933415</v>
      </c>
      <c r="O288" s="86"/>
      <c r="P288" s="204">
        <f>data_input!G287</f>
        <v>0.9787465779799027</v>
      </c>
      <c r="Q288" s="213">
        <f>P288</f>
        <v>0.9787465779799027</v>
      </c>
      <c r="R288" s="220">
        <f>L288/L285</f>
        <v>1</v>
      </c>
      <c r="S288" s="213">
        <f>S285*R288</f>
        <v>1652.9552534220202</v>
      </c>
      <c r="T288" s="213">
        <f>S288+Q288</f>
        <v>1653.934</v>
      </c>
      <c r="U288" s="47"/>
      <c r="V288" s="233">
        <f>T288*$V$6</f>
        <v>149.84875271255427</v>
      </c>
      <c r="W288" s="225">
        <f>N288+V288</f>
        <v>194.6058493318884</v>
      </c>
      <c r="X288" s="86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</row>
    <row r="289" spans="2:24" s="9" customFormat="1" ht="12.75" hidden="1">
      <c r="B289" s="10"/>
      <c r="C289" s="7"/>
      <c r="D289" s="38"/>
      <c r="E289" s="38"/>
      <c r="F289" s="38"/>
      <c r="G289" s="38"/>
      <c r="H289" s="179"/>
      <c r="I289" s="171"/>
      <c r="J289" s="187"/>
      <c r="K289" s="171"/>
      <c r="L289" s="195"/>
      <c r="M289" s="47"/>
      <c r="N289" s="225"/>
      <c r="O289" s="86"/>
      <c r="P289" s="204"/>
      <c r="Q289" s="213"/>
      <c r="R289" s="220"/>
      <c r="S289" s="213"/>
      <c r="T289" s="213"/>
      <c r="U289" s="47"/>
      <c r="V289" s="233"/>
      <c r="W289" s="225"/>
      <c r="X289" s="86"/>
    </row>
    <row r="290" spans="1:24" s="9" customFormat="1" ht="13.5" hidden="1" thickBot="1">
      <c r="A290" s="20" t="s">
        <v>190</v>
      </c>
      <c r="B290" s="21"/>
      <c r="C290" s="22"/>
      <c r="D290" s="35"/>
      <c r="E290" s="35"/>
      <c r="F290" s="35"/>
      <c r="G290" s="35"/>
      <c r="H290" s="180">
        <f>data_input!E289</f>
        <v>9117</v>
      </c>
      <c r="I290" s="172">
        <f>I292</f>
        <v>1893</v>
      </c>
      <c r="J290" s="188">
        <f>data_input!F289</f>
        <v>1</v>
      </c>
      <c r="K290" s="172">
        <f>H290-I290</f>
        <v>7224</v>
      </c>
      <c r="L290" s="196">
        <f>L292</f>
        <v>9117</v>
      </c>
      <c r="M290" s="45">
        <f>H290-L290</f>
        <v>0</v>
      </c>
      <c r="N290" s="226">
        <f>N292</f>
        <v>826.0130564341487</v>
      </c>
      <c r="O290" s="86"/>
      <c r="P290" s="205">
        <f>data_input!G289</f>
        <v>1794.73</v>
      </c>
      <c r="Q290" s="214">
        <f>Q292</f>
        <v>1.3233404378660836</v>
      </c>
      <c r="R290" s="188">
        <f>R292</f>
        <v>1</v>
      </c>
      <c r="S290" s="214">
        <f>P290-Q290</f>
        <v>1793.4066595621339</v>
      </c>
      <c r="T290" s="214">
        <f>T292</f>
        <v>1794.73</v>
      </c>
      <c r="U290" s="45">
        <f>P290-T290</f>
        <v>0</v>
      </c>
      <c r="V290" s="234">
        <f>V292</f>
        <v>162.60506885752548</v>
      </c>
      <c r="W290" s="226">
        <f>W292</f>
        <v>988.6181252916741</v>
      </c>
      <c r="X290" s="86"/>
    </row>
    <row r="291" spans="1:24" s="9" customFormat="1" ht="12.75" hidden="1">
      <c r="A291" s="16"/>
      <c r="B291" s="28"/>
      <c r="C291" s="23"/>
      <c r="D291" s="36"/>
      <c r="E291" s="36"/>
      <c r="F291" s="36"/>
      <c r="G291" s="36"/>
      <c r="H291" s="181"/>
      <c r="I291" s="173"/>
      <c r="J291" s="189"/>
      <c r="K291" s="173"/>
      <c r="L291" s="197"/>
      <c r="M291" s="47"/>
      <c r="N291" s="227"/>
      <c r="O291" s="86"/>
      <c r="P291" s="206"/>
      <c r="Q291" s="215"/>
      <c r="R291" s="189"/>
      <c r="S291" s="215"/>
      <c r="T291" s="215"/>
      <c r="U291" s="47"/>
      <c r="V291" s="235"/>
      <c r="W291" s="227"/>
      <c r="X291" s="86"/>
    </row>
    <row r="292" spans="1:24" s="9" customFormat="1" ht="12.75" hidden="1">
      <c r="A292" s="7"/>
      <c r="B292" s="19" t="s">
        <v>191</v>
      </c>
      <c r="C292" s="29"/>
      <c r="D292" s="37">
        <v>706</v>
      </c>
      <c r="E292" s="37" t="s">
        <v>274</v>
      </c>
      <c r="F292" s="37">
        <v>2</v>
      </c>
      <c r="G292" s="37"/>
      <c r="H292" s="182"/>
      <c r="I292" s="174">
        <f>I293</f>
        <v>1893</v>
      </c>
      <c r="J292" s="190">
        <f>data_input!F291</f>
        <v>1</v>
      </c>
      <c r="K292" s="174">
        <f>K293</f>
        <v>7224</v>
      </c>
      <c r="L292" s="198">
        <f>L293</f>
        <v>9117</v>
      </c>
      <c r="M292" s="47"/>
      <c r="N292" s="228">
        <f>N293</f>
        <v>826.0130564341487</v>
      </c>
      <c r="O292" s="86"/>
      <c r="P292" s="207"/>
      <c r="Q292" s="216">
        <f>Q293</f>
        <v>1.3233404378660836</v>
      </c>
      <c r="R292" s="190">
        <f>R293</f>
        <v>1</v>
      </c>
      <c r="S292" s="216">
        <f>S293</f>
        <v>1793.4066595621339</v>
      </c>
      <c r="T292" s="216">
        <f>T293</f>
        <v>1794.73</v>
      </c>
      <c r="U292" s="47"/>
      <c r="V292" s="236">
        <f>V293</f>
        <v>162.60506885752548</v>
      </c>
      <c r="W292" s="228">
        <f>W293</f>
        <v>988.6181252916741</v>
      </c>
      <c r="X292" s="86"/>
    </row>
    <row r="293" spans="2:24" s="9" customFormat="1" ht="12.75" hidden="1">
      <c r="B293" s="10"/>
      <c r="C293" s="7" t="s">
        <v>55</v>
      </c>
      <c r="D293" s="38"/>
      <c r="E293" s="38"/>
      <c r="F293" s="38"/>
      <c r="G293" s="38"/>
      <c r="H293" s="179">
        <f>data_input!E292</f>
        <v>1893</v>
      </c>
      <c r="I293" s="171">
        <f>H293</f>
        <v>1893</v>
      </c>
      <c r="J293" s="187">
        <f>data_input!F292</f>
        <v>1</v>
      </c>
      <c r="K293" s="171">
        <f>K290*J293</f>
        <v>7224</v>
      </c>
      <c r="L293" s="195">
        <f>K293+I293</f>
        <v>9117</v>
      </c>
      <c r="M293" s="47"/>
      <c r="N293" s="225">
        <f>L293*$N$6</f>
        <v>826.0130564341487</v>
      </c>
      <c r="O293" s="86"/>
      <c r="P293" s="204">
        <f>data_input!G292</f>
        <v>1.3233404378660836</v>
      </c>
      <c r="Q293" s="213">
        <f>P293</f>
        <v>1.3233404378660836</v>
      </c>
      <c r="R293" s="220">
        <f>L293/L290</f>
        <v>1</v>
      </c>
      <c r="S293" s="213">
        <f>S290*R293</f>
        <v>1793.4066595621339</v>
      </c>
      <c r="T293" s="213">
        <f>S293+Q293</f>
        <v>1794.73</v>
      </c>
      <c r="U293" s="47"/>
      <c r="V293" s="233">
        <f>T293*$V$6</f>
        <v>162.60506885752548</v>
      </c>
      <c r="W293" s="225">
        <f>N293+V293</f>
        <v>988.6181252916741</v>
      </c>
      <c r="X293" s="86"/>
    </row>
    <row r="294" spans="2:24" s="9" customFormat="1" ht="12.75" hidden="1">
      <c r="B294" s="10"/>
      <c r="C294" s="7"/>
      <c r="D294" s="38"/>
      <c r="E294" s="38"/>
      <c r="F294" s="38"/>
      <c r="G294" s="38"/>
      <c r="H294" s="179"/>
      <c r="I294" s="171"/>
      <c r="J294" s="187"/>
      <c r="K294" s="171"/>
      <c r="L294" s="195"/>
      <c r="M294" s="47"/>
      <c r="N294" s="225"/>
      <c r="O294" s="86"/>
      <c r="P294" s="204"/>
      <c r="Q294" s="213"/>
      <c r="R294" s="220"/>
      <c r="S294" s="213"/>
      <c r="T294" s="213"/>
      <c r="U294" s="47"/>
      <c r="V294" s="233"/>
      <c r="W294" s="225"/>
      <c r="X294" s="86"/>
    </row>
    <row r="295" spans="1:24" s="9" customFormat="1" ht="13.5" hidden="1" thickBot="1">
      <c r="A295" s="20" t="s">
        <v>192</v>
      </c>
      <c r="B295" s="21"/>
      <c r="C295" s="22"/>
      <c r="D295" s="35"/>
      <c r="E295" s="35"/>
      <c r="F295" s="35"/>
      <c r="G295" s="35"/>
      <c r="H295" s="180">
        <f>data_input!E294</f>
        <v>3651</v>
      </c>
      <c r="I295" s="172">
        <f>I297</f>
        <v>1641</v>
      </c>
      <c r="J295" s="188">
        <f>data_input!F294</f>
        <v>1</v>
      </c>
      <c r="K295" s="172">
        <f>H295-I295</f>
        <v>2010</v>
      </c>
      <c r="L295" s="196">
        <f>L297</f>
        <v>3651</v>
      </c>
      <c r="M295" s="45">
        <f>H295-L295</f>
        <v>0</v>
      </c>
      <c r="N295" s="226">
        <f>N297</f>
        <v>330.78574849633395</v>
      </c>
      <c r="O295" s="86"/>
      <c r="P295" s="205">
        <f>data_input!G294</f>
        <v>1855.181</v>
      </c>
      <c r="Q295" s="214">
        <f>Q297</f>
        <v>0.9194833715630643</v>
      </c>
      <c r="R295" s="188">
        <f>R297</f>
        <v>1</v>
      </c>
      <c r="S295" s="214">
        <f>P295-Q295</f>
        <v>1854.261516628437</v>
      </c>
      <c r="T295" s="214">
        <f>T297</f>
        <v>1855.181</v>
      </c>
      <c r="U295" s="45">
        <f>P295-T295</f>
        <v>0</v>
      </c>
      <c r="V295" s="234">
        <f>V297</f>
        <v>168.0820147031436</v>
      </c>
      <c r="W295" s="226">
        <f>W297</f>
        <v>498.86776319947757</v>
      </c>
      <c r="X295" s="86"/>
    </row>
    <row r="296" spans="1:24" s="9" customFormat="1" ht="12.75" hidden="1">
      <c r="A296" s="16"/>
      <c r="B296" s="28"/>
      <c r="C296" s="23"/>
      <c r="D296" s="36"/>
      <c r="E296" s="36"/>
      <c r="F296" s="36"/>
      <c r="G296" s="36"/>
      <c r="H296" s="181"/>
      <c r="I296" s="173"/>
      <c r="J296" s="189"/>
      <c r="K296" s="173"/>
      <c r="L296" s="197"/>
      <c r="M296" s="47"/>
      <c r="N296" s="227"/>
      <c r="O296" s="86"/>
      <c r="P296" s="206"/>
      <c r="Q296" s="215"/>
      <c r="R296" s="189"/>
      <c r="S296" s="215"/>
      <c r="T296" s="215"/>
      <c r="U296" s="47"/>
      <c r="V296" s="235"/>
      <c r="W296" s="227"/>
      <c r="X296" s="86"/>
    </row>
    <row r="297" spans="1:24" s="9" customFormat="1" ht="12.75" hidden="1">
      <c r="A297" s="7"/>
      <c r="B297" s="19" t="s">
        <v>193</v>
      </c>
      <c r="C297" s="29"/>
      <c r="D297" s="37">
        <v>700</v>
      </c>
      <c r="E297" s="37">
        <v>23435</v>
      </c>
      <c r="F297" s="37">
        <v>2</v>
      </c>
      <c r="G297" s="37"/>
      <c r="H297" s="182"/>
      <c r="I297" s="174">
        <f>I298</f>
        <v>1641</v>
      </c>
      <c r="J297" s="190">
        <f>data_input!F296</f>
        <v>1</v>
      </c>
      <c r="K297" s="174">
        <f>K298</f>
        <v>2010</v>
      </c>
      <c r="L297" s="198">
        <f>L298</f>
        <v>3651</v>
      </c>
      <c r="M297" s="47"/>
      <c r="N297" s="228">
        <f>N298</f>
        <v>330.78574849633395</v>
      </c>
      <c r="O297" s="86"/>
      <c r="P297" s="207"/>
      <c r="Q297" s="216">
        <f>Q298</f>
        <v>0.9194833715630643</v>
      </c>
      <c r="R297" s="190">
        <f>R298</f>
        <v>1</v>
      </c>
      <c r="S297" s="216">
        <f>S298</f>
        <v>1854.261516628437</v>
      </c>
      <c r="T297" s="216">
        <f>T298</f>
        <v>1855.181</v>
      </c>
      <c r="U297" s="47"/>
      <c r="V297" s="236">
        <f>V298</f>
        <v>168.0820147031436</v>
      </c>
      <c r="W297" s="228">
        <f>W298</f>
        <v>498.86776319947757</v>
      </c>
      <c r="X297" s="86"/>
    </row>
    <row r="298" spans="2:24" s="9" customFormat="1" ht="12.75" hidden="1">
      <c r="B298" s="10"/>
      <c r="C298" s="7" t="s">
        <v>56</v>
      </c>
      <c r="D298" s="38"/>
      <c r="E298" s="38"/>
      <c r="F298" s="38"/>
      <c r="G298" s="38"/>
      <c r="H298" s="179">
        <f>data_input!E297</f>
        <v>1641</v>
      </c>
      <c r="I298" s="171">
        <f>H298</f>
        <v>1641</v>
      </c>
      <c r="J298" s="187">
        <f>data_input!F297</f>
        <v>1</v>
      </c>
      <c r="K298" s="171">
        <f>K295*J298</f>
        <v>2010</v>
      </c>
      <c r="L298" s="195">
        <f>K298+I298</f>
        <v>3651</v>
      </c>
      <c r="M298" s="47"/>
      <c r="N298" s="225">
        <f>L298*$N$6</f>
        <v>330.78574849633395</v>
      </c>
      <c r="O298" s="86"/>
      <c r="P298" s="204">
        <f>data_input!G297</f>
        <v>0.9194833715630643</v>
      </c>
      <c r="Q298" s="213">
        <f>P298</f>
        <v>0.9194833715630643</v>
      </c>
      <c r="R298" s="220">
        <f>L298/L295</f>
        <v>1</v>
      </c>
      <c r="S298" s="213">
        <f>S295*R298</f>
        <v>1854.261516628437</v>
      </c>
      <c r="T298" s="213">
        <f>S298+Q298</f>
        <v>1855.181</v>
      </c>
      <c r="U298" s="47"/>
      <c r="V298" s="233">
        <f>T298*$V$6</f>
        <v>168.0820147031436</v>
      </c>
      <c r="W298" s="225">
        <f>N298+V298</f>
        <v>498.86776319947757</v>
      </c>
      <c r="X298" s="86"/>
    </row>
    <row r="299" spans="2:24" s="9" customFormat="1" ht="12.75" hidden="1">
      <c r="B299" s="10"/>
      <c r="C299" s="7"/>
      <c r="D299" s="38"/>
      <c r="E299" s="38"/>
      <c r="F299" s="38"/>
      <c r="G299" s="38"/>
      <c r="H299" s="179"/>
      <c r="I299" s="171"/>
      <c r="J299" s="187"/>
      <c r="K299" s="171"/>
      <c r="L299" s="195"/>
      <c r="M299" s="47"/>
      <c r="N299" s="225"/>
      <c r="O299" s="86"/>
      <c r="P299" s="204"/>
      <c r="Q299" s="213"/>
      <c r="R299" s="220"/>
      <c r="S299" s="213"/>
      <c r="T299" s="213"/>
      <c r="U299" s="47"/>
      <c r="V299" s="233"/>
      <c r="W299" s="225"/>
      <c r="X299" s="86"/>
    </row>
    <row r="300" spans="1:121" s="43" customFormat="1" ht="13.5" hidden="1" thickBot="1">
      <c r="A300" s="20" t="s">
        <v>194</v>
      </c>
      <c r="B300" s="21"/>
      <c r="C300" s="22"/>
      <c r="D300" s="35"/>
      <c r="E300" s="35"/>
      <c r="F300" s="35"/>
      <c r="G300" s="35"/>
      <c r="H300" s="180">
        <f>data_input!E299</f>
        <v>2168</v>
      </c>
      <c r="I300" s="172">
        <f>I302</f>
        <v>997</v>
      </c>
      <c r="J300" s="188">
        <f>data_input!F299</f>
        <v>1</v>
      </c>
      <c r="K300" s="172">
        <f>H300-I300</f>
        <v>1171</v>
      </c>
      <c r="L300" s="196">
        <f>L302</f>
        <v>2168</v>
      </c>
      <c r="M300" s="45">
        <f>H300-L300</f>
        <v>0</v>
      </c>
      <c r="N300" s="226">
        <f>N302</f>
        <v>196.42385722817093</v>
      </c>
      <c r="O300" s="86"/>
      <c r="P300" s="205">
        <f>data_input!G299</f>
        <v>1423.178</v>
      </c>
      <c r="Q300" s="214">
        <f>Q302</f>
        <v>0.581531627110289</v>
      </c>
      <c r="R300" s="188">
        <f>R302</f>
        <v>1</v>
      </c>
      <c r="S300" s="214">
        <f>P300-Q300</f>
        <v>1422.5964683728898</v>
      </c>
      <c r="T300" s="214">
        <f>T302</f>
        <v>1423.178</v>
      </c>
      <c r="U300" s="45">
        <f>P300-T300</f>
        <v>0</v>
      </c>
      <c r="V300" s="234">
        <f>V302</f>
        <v>128.94193370953593</v>
      </c>
      <c r="W300" s="226">
        <f>W302</f>
        <v>325.36579093770683</v>
      </c>
      <c r="X300" s="86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</row>
    <row r="301" spans="1:121" s="43" customFormat="1" ht="12.75" hidden="1">
      <c r="A301" s="16"/>
      <c r="B301" s="28"/>
      <c r="C301" s="23"/>
      <c r="D301" s="36"/>
      <c r="E301" s="36"/>
      <c r="F301" s="36"/>
      <c r="G301" s="36"/>
      <c r="H301" s="181"/>
      <c r="I301" s="173"/>
      <c r="J301" s="189"/>
      <c r="K301" s="173"/>
      <c r="L301" s="197"/>
      <c r="M301" s="47"/>
      <c r="N301" s="227"/>
      <c r="O301" s="86"/>
      <c r="P301" s="206"/>
      <c r="Q301" s="215"/>
      <c r="R301" s="189"/>
      <c r="S301" s="215"/>
      <c r="T301" s="215"/>
      <c r="U301" s="47"/>
      <c r="V301" s="235"/>
      <c r="W301" s="227"/>
      <c r="X301" s="86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</row>
    <row r="302" spans="1:121" s="43" customFormat="1" ht="12.75" hidden="1">
      <c r="A302" s="7"/>
      <c r="B302" s="19" t="s">
        <v>195</v>
      </c>
      <c r="C302" s="29"/>
      <c r="D302" s="37">
        <v>720</v>
      </c>
      <c r="E302" s="37" t="s">
        <v>275</v>
      </c>
      <c r="F302" s="37">
        <v>2</v>
      </c>
      <c r="G302" s="37"/>
      <c r="H302" s="182"/>
      <c r="I302" s="174">
        <f>I303</f>
        <v>997</v>
      </c>
      <c r="J302" s="190">
        <f>data_input!F301</f>
        <v>1</v>
      </c>
      <c r="K302" s="174">
        <f>K303</f>
        <v>1171</v>
      </c>
      <c r="L302" s="198">
        <f>L303</f>
        <v>2168</v>
      </c>
      <c r="M302" s="47"/>
      <c r="N302" s="228">
        <f>N303</f>
        <v>196.42385722817093</v>
      </c>
      <c r="O302" s="86"/>
      <c r="P302" s="207"/>
      <c r="Q302" s="216">
        <f>Q303</f>
        <v>0.581531627110289</v>
      </c>
      <c r="R302" s="190">
        <f>R303</f>
        <v>1</v>
      </c>
      <c r="S302" s="216">
        <f>S303</f>
        <v>1422.5964683728898</v>
      </c>
      <c r="T302" s="216">
        <f>T303</f>
        <v>1423.178</v>
      </c>
      <c r="U302" s="47"/>
      <c r="V302" s="236">
        <f>V303</f>
        <v>128.94193370953593</v>
      </c>
      <c r="W302" s="228">
        <f>W303</f>
        <v>325.36579093770683</v>
      </c>
      <c r="X302" s="86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</row>
    <row r="303" spans="1:121" s="43" customFormat="1" ht="12.75" hidden="1">
      <c r="A303" s="9"/>
      <c r="B303" s="10"/>
      <c r="C303" s="7" t="s">
        <v>57</v>
      </c>
      <c r="D303" s="38"/>
      <c r="E303" s="38"/>
      <c r="F303" s="38"/>
      <c r="G303" s="38"/>
      <c r="H303" s="179">
        <f>data_input!E302</f>
        <v>997</v>
      </c>
      <c r="I303" s="171">
        <f>H303</f>
        <v>997</v>
      </c>
      <c r="J303" s="187">
        <f>data_input!F302</f>
        <v>1</v>
      </c>
      <c r="K303" s="171">
        <f>K300*J303</f>
        <v>1171</v>
      </c>
      <c r="L303" s="195">
        <f>K303+I303</f>
        <v>2168</v>
      </c>
      <c r="M303" s="47"/>
      <c r="N303" s="225">
        <f>L303*$N$6</f>
        <v>196.42385722817093</v>
      </c>
      <c r="O303" s="86"/>
      <c r="P303" s="204">
        <f>data_input!G302</f>
        <v>0.581531627110289</v>
      </c>
      <c r="Q303" s="213">
        <f>P303</f>
        <v>0.581531627110289</v>
      </c>
      <c r="R303" s="220">
        <f>L303/L300</f>
        <v>1</v>
      </c>
      <c r="S303" s="213">
        <f>S300*R303</f>
        <v>1422.5964683728898</v>
      </c>
      <c r="T303" s="213">
        <f>S303+Q303</f>
        <v>1423.178</v>
      </c>
      <c r="U303" s="47"/>
      <c r="V303" s="233">
        <f>T303*$V$6</f>
        <v>128.94193370953593</v>
      </c>
      <c r="W303" s="225">
        <f>N303+V303</f>
        <v>325.36579093770683</v>
      </c>
      <c r="X303" s="86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</row>
    <row r="304" spans="1:121" s="43" customFormat="1" ht="12.75" hidden="1">
      <c r="A304" s="7"/>
      <c r="B304" s="5"/>
      <c r="C304" s="7"/>
      <c r="D304" s="38"/>
      <c r="E304" s="38"/>
      <c r="F304" s="38"/>
      <c r="G304" s="38"/>
      <c r="H304" s="179"/>
      <c r="I304" s="171"/>
      <c r="J304" s="187"/>
      <c r="K304" s="171"/>
      <c r="L304" s="195"/>
      <c r="M304" s="47"/>
      <c r="N304" s="225"/>
      <c r="O304" s="86"/>
      <c r="P304" s="204"/>
      <c r="Q304" s="213"/>
      <c r="R304" s="220"/>
      <c r="S304" s="213"/>
      <c r="T304" s="213"/>
      <c r="U304" s="47"/>
      <c r="V304" s="233"/>
      <c r="W304" s="225"/>
      <c r="X304" s="86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</row>
    <row r="305" spans="1:121" s="43" customFormat="1" ht="13.5" hidden="1" thickBot="1">
      <c r="A305" s="20" t="s">
        <v>196</v>
      </c>
      <c r="B305" s="21"/>
      <c r="C305" s="22"/>
      <c r="D305" s="35"/>
      <c r="E305" s="35"/>
      <c r="F305" s="35"/>
      <c r="G305" s="35"/>
      <c r="H305" s="180">
        <f>data_input!E304</f>
        <v>147972</v>
      </c>
      <c r="I305" s="172">
        <f>I306+I308</f>
        <v>110888</v>
      </c>
      <c r="J305" s="188">
        <f>data_input!F304</f>
        <v>1</v>
      </c>
      <c r="K305" s="172">
        <f>H305-I305</f>
        <v>37084</v>
      </c>
      <c r="L305" s="196">
        <f>L306+L308</f>
        <v>147972</v>
      </c>
      <c r="M305" s="45">
        <f>H305-L305</f>
        <v>0</v>
      </c>
      <c r="N305" s="226">
        <f>N306+N308</f>
        <v>13406.471864283629</v>
      </c>
      <c r="O305" s="86"/>
      <c r="P305" s="205">
        <f>data_input!G304</f>
        <v>2635.212</v>
      </c>
      <c r="Q305" s="214">
        <f>Q306+Q308</f>
        <v>45.55781840430623</v>
      </c>
      <c r="R305" s="188">
        <f>R306+R308</f>
        <v>1</v>
      </c>
      <c r="S305" s="214">
        <f>P305-Q305</f>
        <v>2589.654181595694</v>
      </c>
      <c r="T305" s="214">
        <f>T306+T308</f>
        <v>2635.2120000000004</v>
      </c>
      <c r="U305" s="45">
        <f>P305-T305</f>
        <v>0</v>
      </c>
      <c r="V305" s="234">
        <f>V306+V308</f>
        <v>238.75392327212307</v>
      </c>
      <c r="W305" s="226">
        <f>W306+W308</f>
        <v>13645.225787555753</v>
      </c>
      <c r="X305" s="86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</row>
    <row r="306" spans="1:121" s="43" customFormat="1" ht="12.75" hidden="1">
      <c r="A306" s="11"/>
      <c r="B306" s="19" t="s">
        <v>197</v>
      </c>
      <c r="C306" s="29"/>
      <c r="D306" s="37">
        <v>683</v>
      </c>
      <c r="E306" s="37">
        <v>23436</v>
      </c>
      <c r="F306" s="37">
        <v>1</v>
      </c>
      <c r="G306" s="37"/>
      <c r="H306" s="182"/>
      <c r="I306" s="174">
        <f>I307</f>
        <v>104170</v>
      </c>
      <c r="J306" s="190">
        <f>data_input!F306</f>
        <v>1</v>
      </c>
      <c r="K306" s="174">
        <f>K307</f>
        <v>37084</v>
      </c>
      <c r="L306" s="198">
        <f>L307</f>
        <v>141254</v>
      </c>
      <c r="M306" s="47"/>
      <c r="N306" s="228">
        <f>N307</f>
        <v>12797.81159082475</v>
      </c>
      <c r="O306" s="86"/>
      <c r="P306" s="207"/>
      <c r="Q306" s="216">
        <f>Q307</f>
        <v>43.4134637727788</v>
      </c>
      <c r="R306" s="190">
        <f>R307</f>
        <v>0.9545995188278864</v>
      </c>
      <c r="S306" s="216">
        <f>S307</f>
        <v>2472.0826356818734</v>
      </c>
      <c r="T306" s="216">
        <f>T307</f>
        <v>2515.4960994546523</v>
      </c>
      <c r="U306" s="47"/>
      <c r="V306" s="236">
        <f>V307</f>
        <v>227.90749386406895</v>
      </c>
      <c r="W306" s="228">
        <f>W307</f>
        <v>13025.719084688819</v>
      </c>
      <c r="X306" s="86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</row>
    <row r="307" spans="1:121" s="43" customFormat="1" ht="12.75" hidden="1">
      <c r="A307" s="9"/>
      <c r="B307" s="10"/>
      <c r="C307" s="7" t="s">
        <v>58</v>
      </c>
      <c r="D307" s="38"/>
      <c r="E307" s="38"/>
      <c r="F307" s="38"/>
      <c r="G307" s="38"/>
      <c r="H307" s="179">
        <f>data_input!E307</f>
        <v>104170</v>
      </c>
      <c r="I307" s="171">
        <f>H307</f>
        <v>104170</v>
      </c>
      <c r="J307" s="187">
        <f>data_input!F307</f>
        <v>1</v>
      </c>
      <c r="K307" s="171">
        <f>K$305*J307</f>
        <v>37084</v>
      </c>
      <c r="L307" s="195">
        <f>K307+I307</f>
        <v>141254</v>
      </c>
      <c r="M307" s="50"/>
      <c r="N307" s="225">
        <f>L307*$N$6</f>
        <v>12797.81159082475</v>
      </c>
      <c r="O307" s="86"/>
      <c r="P307" s="204">
        <f>data_input!G307</f>
        <v>43.4134637727788</v>
      </c>
      <c r="Q307" s="213">
        <f>P307</f>
        <v>43.4134637727788</v>
      </c>
      <c r="R307" s="220">
        <f>L307/$L$305</f>
        <v>0.9545995188278864</v>
      </c>
      <c r="S307" s="213">
        <f>S$305*R307</f>
        <v>2472.0826356818734</v>
      </c>
      <c r="T307" s="213">
        <f>S307+Q307</f>
        <v>2515.4960994546523</v>
      </c>
      <c r="U307" s="50"/>
      <c r="V307" s="233">
        <f>T307*$V$6</f>
        <v>227.90749386406895</v>
      </c>
      <c r="W307" s="225">
        <f>N307+V307</f>
        <v>13025.719084688819</v>
      </c>
      <c r="X307" s="86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</row>
    <row r="308" spans="1:121" s="43" customFormat="1" ht="12.75" hidden="1">
      <c r="A308" s="16"/>
      <c r="B308" s="19" t="s">
        <v>198</v>
      </c>
      <c r="C308" s="29"/>
      <c r="D308" s="37">
        <v>747</v>
      </c>
      <c r="E308" s="37" t="s">
        <v>276</v>
      </c>
      <c r="F308" s="37">
        <v>1</v>
      </c>
      <c r="G308" s="37"/>
      <c r="H308" s="182"/>
      <c r="I308" s="174">
        <f>I309</f>
        <v>6718</v>
      </c>
      <c r="J308" s="190">
        <f>data_input!F308</f>
        <v>0</v>
      </c>
      <c r="K308" s="174">
        <f>K309</f>
        <v>0</v>
      </c>
      <c r="L308" s="198">
        <f>L309</f>
        <v>6718</v>
      </c>
      <c r="M308" s="47"/>
      <c r="N308" s="228">
        <f>N309</f>
        <v>608.6602734588802</v>
      </c>
      <c r="O308" s="86"/>
      <c r="P308" s="207"/>
      <c r="Q308" s="216">
        <f>Q309</f>
        <v>2.1443546315274338</v>
      </c>
      <c r="R308" s="190">
        <f>R309</f>
        <v>0.04540048117211364</v>
      </c>
      <c r="S308" s="216">
        <f>S309</f>
        <v>117.57154591382066</v>
      </c>
      <c r="T308" s="216">
        <f>T309</f>
        <v>119.71590054534809</v>
      </c>
      <c r="U308" s="47"/>
      <c r="V308" s="236">
        <f>V309</f>
        <v>10.846429408054135</v>
      </c>
      <c r="W308" s="228">
        <f>W309</f>
        <v>619.5067028669343</v>
      </c>
      <c r="X308" s="86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</row>
    <row r="309" spans="1:121" s="43" customFormat="1" ht="12.75" hidden="1">
      <c r="A309" s="9"/>
      <c r="B309" s="10"/>
      <c r="C309" s="7" t="s">
        <v>59</v>
      </c>
      <c r="D309" s="38"/>
      <c r="E309" s="38"/>
      <c r="F309" s="38"/>
      <c r="G309" s="38"/>
      <c r="H309" s="179">
        <f>data_input!E309</f>
        <v>6718</v>
      </c>
      <c r="I309" s="171">
        <f>H309</f>
        <v>6718</v>
      </c>
      <c r="J309" s="187">
        <f>data_input!F309</f>
        <v>0</v>
      </c>
      <c r="K309" s="171">
        <f>K$305*J309</f>
        <v>0</v>
      </c>
      <c r="L309" s="195">
        <f>K309+I309</f>
        <v>6718</v>
      </c>
      <c r="M309" s="47"/>
      <c r="N309" s="225">
        <f>L309*$N$6</f>
        <v>608.6602734588802</v>
      </c>
      <c r="O309" s="86"/>
      <c r="P309" s="204">
        <f>data_input!G309</f>
        <v>2.1443546315274338</v>
      </c>
      <c r="Q309" s="213">
        <f>P309</f>
        <v>2.1443546315274338</v>
      </c>
      <c r="R309" s="220">
        <f>L309/$L$305</f>
        <v>0.04540048117211364</v>
      </c>
      <c r="S309" s="213">
        <f>S$305*R309</f>
        <v>117.57154591382066</v>
      </c>
      <c r="T309" s="213">
        <f>S309+Q309</f>
        <v>119.71590054534809</v>
      </c>
      <c r="U309" s="47"/>
      <c r="V309" s="233">
        <f>T309*$V$6</f>
        <v>10.846429408054135</v>
      </c>
      <c r="W309" s="225">
        <f>N309+V309</f>
        <v>619.5067028669343</v>
      </c>
      <c r="X309" s="86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</row>
    <row r="310" spans="1:121" s="43" customFormat="1" ht="12.75" hidden="1">
      <c r="A310" s="7"/>
      <c r="B310" s="5"/>
      <c r="C310" s="7"/>
      <c r="D310" s="38"/>
      <c r="E310" s="38"/>
      <c r="F310" s="38"/>
      <c r="G310" s="38"/>
      <c r="H310" s="179"/>
      <c r="I310" s="171"/>
      <c r="J310" s="187"/>
      <c r="K310" s="171"/>
      <c r="L310" s="195"/>
      <c r="M310" s="47"/>
      <c r="N310" s="225"/>
      <c r="O310" s="86"/>
      <c r="P310" s="204"/>
      <c r="Q310" s="213"/>
      <c r="R310" s="220"/>
      <c r="S310" s="213"/>
      <c r="T310" s="213"/>
      <c r="U310" s="47"/>
      <c r="V310" s="233"/>
      <c r="W310" s="225"/>
      <c r="X310" s="86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</row>
    <row r="311" spans="1:121" s="43" customFormat="1" ht="13.5" hidden="1" thickBot="1">
      <c r="A311" s="20" t="s">
        <v>199</v>
      </c>
      <c r="B311" s="21"/>
      <c r="C311" s="22"/>
      <c r="D311" s="35"/>
      <c r="E311" s="35"/>
      <c r="F311" s="35"/>
      <c r="G311" s="35"/>
      <c r="H311" s="180">
        <f>data_input!E311</f>
        <v>884</v>
      </c>
      <c r="I311" s="172">
        <f>I313</f>
        <v>0</v>
      </c>
      <c r="J311" s="188">
        <f>data_input!F311</f>
        <v>1</v>
      </c>
      <c r="K311" s="172">
        <f>H311-I311</f>
        <v>884</v>
      </c>
      <c r="L311" s="196">
        <f>L313</f>
        <v>884</v>
      </c>
      <c r="M311" s="45">
        <f>H311-L311</f>
        <v>0</v>
      </c>
      <c r="N311" s="226">
        <f>N313</f>
        <v>80.09164658196637</v>
      </c>
      <c r="O311" s="86"/>
      <c r="P311" s="205">
        <f>data_input!G311</f>
        <v>1175.327</v>
      </c>
      <c r="Q311" s="214">
        <f>Q313</f>
        <v>0</v>
      </c>
      <c r="R311" s="188">
        <f>R313</f>
        <v>1</v>
      </c>
      <c r="S311" s="214">
        <f>P311-Q311</f>
        <v>1175.327</v>
      </c>
      <c r="T311" s="214">
        <f>T313</f>
        <v>1175.327</v>
      </c>
      <c r="U311" s="45">
        <f>P311-T311</f>
        <v>0</v>
      </c>
      <c r="V311" s="234">
        <f>V313</f>
        <v>106.48628359982216</v>
      </c>
      <c r="W311" s="226">
        <f>W313</f>
        <v>186.57793018178853</v>
      </c>
      <c r="X311" s="86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</row>
    <row r="312" spans="1:121" s="8" customFormat="1" ht="12.75" hidden="1">
      <c r="A312" s="16"/>
      <c r="B312" s="28"/>
      <c r="C312" s="23"/>
      <c r="D312" s="36"/>
      <c r="E312" s="36"/>
      <c r="F312" s="36"/>
      <c r="G312" s="36"/>
      <c r="H312" s="181"/>
      <c r="I312" s="173"/>
      <c r="J312" s="189"/>
      <c r="K312" s="173"/>
      <c r="L312" s="197"/>
      <c r="M312" s="47"/>
      <c r="N312" s="227"/>
      <c r="O312" s="86"/>
      <c r="P312" s="206"/>
      <c r="Q312" s="215"/>
      <c r="R312" s="189"/>
      <c r="S312" s="215"/>
      <c r="T312" s="215"/>
      <c r="U312" s="47"/>
      <c r="V312" s="235"/>
      <c r="W312" s="227"/>
      <c r="X312" s="86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</row>
    <row r="313" spans="1:121" s="8" customFormat="1" ht="12.75" hidden="1">
      <c r="A313" s="7"/>
      <c r="B313" s="19"/>
      <c r="C313" s="29"/>
      <c r="D313" s="37"/>
      <c r="E313" s="37" t="s">
        <v>277</v>
      </c>
      <c r="F313" s="37">
        <v>5</v>
      </c>
      <c r="G313" s="37"/>
      <c r="H313" s="182"/>
      <c r="I313" s="174">
        <f>I314</f>
        <v>0</v>
      </c>
      <c r="J313" s="190">
        <f>data_input!F313</f>
        <v>1</v>
      </c>
      <c r="K313" s="174">
        <f>K314</f>
        <v>884</v>
      </c>
      <c r="L313" s="198">
        <f>L314</f>
        <v>884</v>
      </c>
      <c r="M313" s="47"/>
      <c r="N313" s="228">
        <f>N314</f>
        <v>80.09164658196637</v>
      </c>
      <c r="O313" s="86"/>
      <c r="P313" s="207"/>
      <c r="Q313" s="216">
        <f>Q314</f>
        <v>0</v>
      </c>
      <c r="R313" s="190">
        <f>R314</f>
        <v>1</v>
      </c>
      <c r="S313" s="216">
        <f>S314</f>
        <v>1175.327</v>
      </c>
      <c r="T313" s="216">
        <f>T314</f>
        <v>1175.327</v>
      </c>
      <c r="U313" s="47"/>
      <c r="V313" s="236">
        <f>V314</f>
        <v>106.48628359982216</v>
      </c>
      <c r="W313" s="228">
        <f>W314</f>
        <v>186.57793018178853</v>
      </c>
      <c r="X313" s="86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</row>
    <row r="314" spans="1:121" s="8" customFormat="1" ht="12.75" hidden="1">
      <c r="A314" s="9"/>
      <c r="B314" s="10"/>
      <c r="C314" s="7" t="s">
        <v>310</v>
      </c>
      <c r="D314" s="38"/>
      <c r="E314" s="38"/>
      <c r="F314" s="38"/>
      <c r="G314" s="38"/>
      <c r="H314" s="179">
        <f>data_input!E314</f>
        <v>0</v>
      </c>
      <c r="I314" s="171">
        <f>H314</f>
        <v>0</v>
      </c>
      <c r="J314" s="187">
        <f>data_input!F314</f>
        <v>1</v>
      </c>
      <c r="K314" s="171">
        <f>K311*J314</f>
        <v>884</v>
      </c>
      <c r="L314" s="195">
        <f>K314+I314</f>
        <v>884</v>
      </c>
      <c r="M314" s="47"/>
      <c r="N314" s="225">
        <f>L314*$N$6</f>
        <v>80.09164658196637</v>
      </c>
      <c r="O314" s="86"/>
      <c r="P314" s="204">
        <f>data_input!G314</f>
        <v>0</v>
      </c>
      <c r="Q314" s="213">
        <f>P314</f>
        <v>0</v>
      </c>
      <c r="R314" s="220">
        <f>L314/L311</f>
        <v>1</v>
      </c>
      <c r="S314" s="213">
        <f>S311*R314</f>
        <v>1175.327</v>
      </c>
      <c r="T314" s="213">
        <f>S314+Q314</f>
        <v>1175.327</v>
      </c>
      <c r="U314" s="47"/>
      <c r="V314" s="233">
        <f>T314*$V$6</f>
        <v>106.48628359982216</v>
      </c>
      <c r="W314" s="225">
        <f>N314+V314</f>
        <v>186.57793018178853</v>
      </c>
      <c r="X314" s="86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</row>
    <row r="315" spans="1:121" s="8" customFormat="1" ht="12.75" hidden="1">
      <c r="A315" s="7"/>
      <c r="B315" s="5"/>
      <c r="C315" s="7"/>
      <c r="D315" s="38"/>
      <c r="E315" s="38"/>
      <c r="F315" s="38"/>
      <c r="G315" s="38"/>
      <c r="H315" s="179"/>
      <c r="I315" s="171"/>
      <c r="J315" s="187"/>
      <c r="K315" s="171"/>
      <c r="L315" s="195"/>
      <c r="M315" s="47"/>
      <c r="N315" s="225"/>
      <c r="O315" s="86"/>
      <c r="P315" s="204"/>
      <c r="Q315" s="213"/>
      <c r="R315" s="220"/>
      <c r="S315" s="213"/>
      <c r="T315" s="213"/>
      <c r="U315" s="47"/>
      <c r="V315" s="233"/>
      <c r="W315" s="225"/>
      <c r="X315" s="86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</row>
    <row r="316" spans="1:121" s="8" customFormat="1" ht="12.75" hidden="1">
      <c r="A316" s="7"/>
      <c r="B316" s="5"/>
      <c r="C316" s="7"/>
      <c r="D316" s="38"/>
      <c r="E316" s="38"/>
      <c r="F316" s="38"/>
      <c r="G316" s="38"/>
      <c r="H316" s="179"/>
      <c r="I316" s="171"/>
      <c r="J316" s="187"/>
      <c r="K316" s="171"/>
      <c r="L316" s="195"/>
      <c r="M316" s="47"/>
      <c r="N316" s="225"/>
      <c r="O316" s="86"/>
      <c r="P316" s="204"/>
      <c r="Q316" s="213"/>
      <c r="R316" s="220"/>
      <c r="S316" s="213"/>
      <c r="T316" s="213"/>
      <c r="U316" s="47"/>
      <c r="V316" s="233"/>
      <c r="W316" s="225"/>
      <c r="X316" s="86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</row>
    <row r="317" spans="1:121" s="8" customFormat="1" ht="15" hidden="1">
      <c r="A317" s="40" t="s">
        <v>223</v>
      </c>
      <c r="B317" s="5"/>
      <c r="C317" s="4"/>
      <c r="D317" s="34"/>
      <c r="E317" s="34"/>
      <c r="F317" s="34"/>
      <c r="G317" s="34"/>
      <c r="H317" s="178">
        <f>H319+H325+H333+H338+H343+H348+H362</f>
        <v>304508</v>
      </c>
      <c r="I317" s="170">
        <f>I319+I325+I333+I338+I343+I348+I362</f>
        <v>156224</v>
      </c>
      <c r="J317" s="186">
        <f>data_input!F317</f>
        <v>0</v>
      </c>
      <c r="K317" s="170">
        <f>K319+K325+K333+K338+K343+K348+K362</f>
        <v>148284</v>
      </c>
      <c r="L317" s="194">
        <f>L319+L325+L333+L338+L343+L348+L362</f>
        <v>304508</v>
      </c>
      <c r="M317" s="47"/>
      <c r="N317" s="224">
        <f>N319+N325+N333+N338+N343+N348+N362</f>
        <v>27588.854205182597</v>
      </c>
      <c r="O317" s="86"/>
      <c r="P317" s="203">
        <f>P319+P325+P333+P338+P343+P348+P362</f>
        <v>19179.865</v>
      </c>
      <c r="Q317" s="212">
        <f>Q319+Q325+Q333+Q338+Q343+Q348+Q362</f>
        <v>5148.287071859869</v>
      </c>
      <c r="R317" s="220"/>
      <c r="S317" s="212">
        <f>S319+S325+S333+S338+S343+S348+S362</f>
        <v>14031.57792814013</v>
      </c>
      <c r="T317" s="212">
        <f>T319+T325+T333+T338+T343+T348+T362</f>
        <v>19179.865</v>
      </c>
      <c r="U317" s="47"/>
      <c r="V317" s="232">
        <f>V319+V325+V333+V338+V343+V348+V362</f>
        <v>1737.722815689849</v>
      </c>
      <c r="W317" s="224">
        <f>W319+W325+W333+W338+W343+W348+W362</f>
        <v>29326.57702087245</v>
      </c>
      <c r="X317" s="86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</row>
    <row r="318" spans="1:121" s="8" customFormat="1" ht="12.75" hidden="1">
      <c r="A318" s="4"/>
      <c r="B318" s="5"/>
      <c r="C318" s="4"/>
      <c r="D318" s="34"/>
      <c r="E318" s="34"/>
      <c r="F318" s="34"/>
      <c r="G318" s="34"/>
      <c r="H318" s="179"/>
      <c r="I318" s="171"/>
      <c r="J318" s="187"/>
      <c r="K318" s="171"/>
      <c r="L318" s="195"/>
      <c r="M318" s="47"/>
      <c r="N318" s="225"/>
      <c r="O318" s="86"/>
      <c r="P318" s="204"/>
      <c r="Q318" s="213"/>
      <c r="R318" s="220"/>
      <c r="S318" s="213"/>
      <c r="T318" s="213"/>
      <c r="U318" s="47"/>
      <c r="V318" s="233"/>
      <c r="W318" s="225"/>
      <c r="X318" s="86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</row>
    <row r="319" spans="1:121" s="8" customFormat="1" ht="13.5" hidden="1" thickBot="1">
      <c r="A319" s="20" t="s">
        <v>201</v>
      </c>
      <c r="B319" s="21"/>
      <c r="C319" s="22"/>
      <c r="D319" s="35"/>
      <c r="E319" s="35"/>
      <c r="F319" s="35"/>
      <c r="G319" s="35"/>
      <c r="H319" s="180">
        <f>data_input!E319</f>
        <v>90928</v>
      </c>
      <c r="I319" s="172">
        <f>I320+I322</f>
        <v>26284</v>
      </c>
      <c r="J319" s="188">
        <f>data_input!F319</f>
        <v>1</v>
      </c>
      <c r="K319" s="172">
        <f>H319-I319</f>
        <v>64644</v>
      </c>
      <c r="L319" s="196">
        <f>L320+L322</f>
        <v>90928</v>
      </c>
      <c r="M319" s="45">
        <f>H319-L319</f>
        <v>0</v>
      </c>
      <c r="N319" s="226">
        <f>N320+N322</f>
        <v>8238.205023082623</v>
      </c>
      <c r="O319" s="86"/>
      <c r="P319" s="205">
        <f>data_input!G319</f>
        <v>5098.595</v>
      </c>
      <c r="Q319" s="214">
        <f>Q320+Q322</f>
        <v>18.065349340128805</v>
      </c>
      <c r="R319" s="188">
        <f>R320+R322</f>
        <v>1</v>
      </c>
      <c r="S319" s="214">
        <f>P319-Q319</f>
        <v>5080.529650659872</v>
      </c>
      <c r="T319" s="214">
        <f>T320+T322</f>
        <v>5098.595</v>
      </c>
      <c r="U319" s="45">
        <f>P319-T319</f>
        <v>0</v>
      </c>
      <c r="V319" s="234">
        <f>V320+V322</f>
        <v>461.9398968377611</v>
      </c>
      <c r="W319" s="226">
        <f>W320+W322</f>
        <v>8700.144919920383</v>
      </c>
      <c r="X319" s="86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</row>
    <row r="320" spans="1:121" s="8" customFormat="1" ht="12.75" hidden="1">
      <c r="A320" s="11"/>
      <c r="B320" s="19" t="s">
        <v>202</v>
      </c>
      <c r="C320" s="29"/>
      <c r="D320" s="37">
        <v>1281</v>
      </c>
      <c r="E320" s="37" t="s">
        <v>278</v>
      </c>
      <c r="F320" s="37">
        <v>5</v>
      </c>
      <c r="G320" s="37"/>
      <c r="H320" s="182"/>
      <c r="I320" s="174">
        <f>I321</f>
        <v>19927</v>
      </c>
      <c r="J320" s="190">
        <f>data_input!F321</f>
        <v>1</v>
      </c>
      <c r="K320" s="174">
        <f>K321</f>
        <v>64644</v>
      </c>
      <c r="L320" s="198">
        <f>L321</f>
        <v>84571</v>
      </c>
      <c r="M320" s="47"/>
      <c r="N320" s="228">
        <f>N321</f>
        <v>7662.251858691718</v>
      </c>
      <c r="O320" s="86"/>
      <c r="P320" s="207"/>
      <c r="Q320" s="216">
        <f>Q321</f>
        <v>11.635436811364524</v>
      </c>
      <c r="R320" s="190">
        <f>R321</f>
        <v>0.9300875417913074</v>
      </c>
      <c r="S320" s="216">
        <f>S321</f>
        <v>4725.3373337800895</v>
      </c>
      <c r="T320" s="216">
        <f>T321</f>
        <v>4736.972770591454</v>
      </c>
      <c r="U320" s="47"/>
      <c r="V320" s="236">
        <f>V321</f>
        <v>429.1764129079285</v>
      </c>
      <c r="W320" s="228">
        <f>W321</f>
        <v>8091.428271599646</v>
      </c>
      <c r="X320" s="86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</row>
    <row r="321" spans="1:121" s="42" customFormat="1" ht="12.75" hidden="1">
      <c r="A321" s="9"/>
      <c r="B321" s="10"/>
      <c r="C321" s="7" t="s">
        <v>60</v>
      </c>
      <c r="D321" s="38"/>
      <c r="E321" s="38"/>
      <c r="F321" s="38"/>
      <c r="G321" s="38"/>
      <c r="H321" s="179">
        <f>data_input!E322</f>
        <v>19927</v>
      </c>
      <c r="I321" s="171">
        <f>H321</f>
        <v>19927</v>
      </c>
      <c r="J321" s="187">
        <f>data_input!F322</f>
        <v>1</v>
      </c>
      <c r="K321" s="171">
        <f>K$319*J321</f>
        <v>64644</v>
      </c>
      <c r="L321" s="195">
        <f>K321+I321</f>
        <v>84571</v>
      </c>
      <c r="M321" s="47"/>
      <c r="N321" s="225">
        <f>L321*$N$6</f>
        <v>7662.251858691718</v>
      </c>
      <c r="O321" s="86"/>
      <c r="P321" s="204">
        <f>data_input!G322</f>
        <v>11.635436811364524</v>
      </c>
      <c r="Q321" s="213">
        <f>P321</f>
        <v>11.635436811364524</v>
      </c>
      <c r="R321" s="220">
        <f>L321/$L$319</f>
        <v>0.9300875417913074</v>
      </c>
      <c r="S321" s="213">
        <f>S$319*R321</f>
        <v>4725.3373337800895</v>
      </c>
      <c r="T321" s="213">
        <f>S321+Q321</f>
        <v>4736.972770591454</v>
      </c>
      <c r="U321" s="47"/>
      <c r="V321" s="233">
        <f>T321*$V$6</f>
        <v>429.1764129079285</v>
      </c>
      <c r="W321" s="225">
        <f>N321+V321</f>
        <v>8091.428271599646</v>
      </c>
      <c r="X321" s="86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</row>
    <row r="322" spans="1:121" s="42" customFormat="1" ht="12.75" hidden="1">
      <c r="A322" s="16"/>
      <c r="B322" s="19" t="s">
        <v>204</v>
      </c>
      <c r="C322" s="29"/>
      <c r="D322" s="37">
        <v>1630</v>
      </c>
      <c r="E322" s="87"/>
      <c r="F322" s="37">
        <v>5</v>
      </c>
      <c r="G322" s="37"/>
      <c r="H322" s="182"/>
      <c r="I322" s="174">
        <f>I323</f>
        <v>6357</v>
      </c>
      <c r="J322" s="190">
        <f>data_input!F323</f>
        <v>0</v>
      </c>
      <c r="K322" s="174">
        <f>K323</f>
        <v>0</v>
      </c>
      <c r="L322" s="198">
        <f>L323</f>
        <v>6357</v>
      </c>
      <c r="M322" s="47"/>
      <c r="N322" s="228">
        <f>N323</f>
        <v>575.9531643909053</v>
      </c>
      <c r="O322" s="86"/>
      <c r="P322" s="207"/>
      <c r="Q322" s="216">
        <f>Q323</f>
        <v>6.429912528764278</v>
      </c>
      <c r="R322" s="190">
        <f>R323</f>
        <v>0.06991245820869259</v>
      </c>
      <c r="S322" s="216">
        <f>S323</f>
        <v>355.1923168797818</v>
      </c>
      <c r="T322" s="216">
        <f>T323</f>
        <v>361.6222294085461</v>
      </c>
      <c r="U322" s="47"/>
      <c r="V322" s="236">
        <f>V323</f>
        <v>32.763483929832624</v>
      </c>
      <c r="W322" s="228">
        <f>W323</f>
        <v>608.7166483207379</v>
      </c>
      <c r="X322" s="86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</row>
    <row r="323" spans="1:121" s="42" customFormat="1" ht="12.75" hidden="1">
      <c r="A323" s="9"/>
      <c r="B323" s="10"/>
      <c r="C323" s="7" t="s">
        <v>203</v>
      </c>
      <c r="D323" s="38"/>
      <c r="E323" s="38"/>
      <c r="F323" s="38"/>
      <c r="G323" s="38"/>
      <c r="H323" s="179">
        <f>data_input!E324</f>
        <v>6357</v>
      </c>
      <c r="I323" s="171">
        <f>H323</f>
        <v>6357</v>
      </c>
      <c r="J323" s="187">
        <f>data_input!F324</f>
        <v>0</v>
      </c>
      <c r="K323" s="171">
        <f>K$319*J323</f>
        <v>0</v>
      </c>
      <c r="L323" s="195">
        <f>K323+I323</f>
        <v>6357</v>
      </c>
      <c r="M323" s="47"/>
      <c r="N323" s="225">
        <f>L323*$N$6</f>
        <v>575.9531643909053</v>
      </c>
      <c r="O323" s="86"/>
      <c r="P323" s="204">
        <f>data_input!G324</f>
        <v>6.429912528764278</v>
      </c>
      <c r="Q323" s="213">
        <f>P323</f>
        <v>6.429912528764278</v>
      </c>
      <c r="R323" s="220">
        <f>L323/$L$319</f>
        <v>0.06991245820869259</v>
      </c>
      <c r="S323" s="213">
        <f>S$319*R323</f>
        <v>355.1923168797818</v>
      </c>
      <c r="T323" s="213">
        <f>S323+Q323</f>
        <v>361.6222294085461</v>
      </c>
      <c r="U323" s="47"/>
      <c r="V323" s="233">
        <f>T323*$V$6</f>
        <v>32.763483929832624</v>
      </c>
      <c r="W323" s="225">
        <f>N323+V323</f>
        <v>608.7166483207379</v>
      </c>
      <c r="X323" s="86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</row>
    <row r="324" spans="1:121" s="42" customFormat="1" ht="12.75" hidden="1">
      <c r="A324" s="7"/>
      <c r="B324" s="5"/>
      <c r="C324" s="7"/>
      <c r="D324" s="38"/>
      <c r="E324" s="38"/>
      <c r="F324" s="38"/>
      <c r="G324" s="38"/>
      <c r="H324" s="179"/>
      <c r="I324" s="171"/>
      <c r="J324" s="187"/>
      <c r="K324" s="171"/>
      <c r="L324" s="195"/>
      <c r="M324" s="47"/>
      <c r="N324" s="225"/>
      <c r="O324" s="86"/>
      <c r="P324" s="204"/>
      <c r="Q324" s="213"/>
      <c r="R324" s="220"/>
      <c r="S324" s="213"/>
      <c r="T324" s="213"/>
      <c r="U324" s="47"/>
      <c r="V324" s="233"/>
      <c r="W324" s="225"/>
      <c r="X324" s="86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</row>
    <row r="325" spans="1:121" s="42" customFormat="1" ht="13.5" hidden="1" thickBot="1">
      <c r="A325" s="20" t="s">
        <v>340</v>
      </c>
      <c r="B325" s="21"/>
      <c r="C325" s="22"/>
      <c r="D325" s="35"/>
      <c r="E325" s="35"/>
      <c r="F325" s="35"/>
      <c r="G325" s="35"/>
      <c r="H325" s="180">
        <f>data_input!E326</f>
        <v>28746</v>
      </c>
      <c r="I325" s="172">
        <f>I326+I328+I330</f>
        <v>16252</v>
      </c>
      <c r="J325" s="188">
        <f>data_input!F326</f>
        <v>1</v>
      </c>
      <c r="K325" s="172">
        <f>H325-I325</f>
        <v>12494</v>
      </c>
      <c r="L325" s="196">
        <f>L326+L328+L330</f>
        <v>28746</v>
      </c>
      <c r="M325" s="45">
        <f>H325-L325</f>
        <v>0</v>
      </c>
      <c r="N325" s="226">
        <f>N326+N328+N330</f>
        <v>2604.4281364764765</v>
      </c>
      <c r="O325" s="86"/>
      <c r="P325" s="205">
        <f>data_input!G326</f>
        <v>1493.817</v>
      </c>
      <c r="Q325" s="214">
        <f>Q326+Q328+Q330</f>
        <v>770.0492708399528</v>
      </c>
      <c r="R325" s="188">
        <f>R326+R328+R330</f>
        <v>1</v>
      </c>
      <c r="S325" s="214">
        <f>P325-Q325</f>
        <v>723.7677291600472</v>
      </c>
      <c r="T325" s="214">
        <f>T326+T328+T330</f>
        <v>1493.817</v>
      </c>
      <c r="U325" s="45">
        <f>P325-T325</f>
        <v>0</v>
      </c>
      <c r="V325" s="234">
        <f>V326+V328+V330</f>
        <v>135.3419267218702</v>
      </c>
      <c r="W325" s="226">
        <f>W326+W328+W330</f>
        <v>2739.7700631983466</v>
      </c>
      <c r="X325" s="86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</row>
    <row r="326" spans="1:121" s="42" customFormat="1" ht="12.75" hidden="1">
      <c r="A326" s="16"/>
      <c r="B326" s="19" t="s">
        <v>341</v>
      </c>
      <c r="C326" s="29"/>
      <c r="D326" s="37">
        <v>1244</v>
      </c>
      <c r="E326" s="37" t="s">
        <v>279</v>
      </c>
      <c r="F326" s="37">
        <v>3</v>
      </c>
      <c r="G326" s="37"/>
      <c r="H326" s="182"/>
      <c r="I326" s="174">
        <f>I327</f>
        <v>11105</v>
      </c>
      <c r="J326" s="190">
        <f>data_input!F328</f>
        <v>0.39</v>
      </c>
      <c r="K326" s="174">
        <f>K327</f>
        <v>4872.66</v>
      </c>
      <c r="L326" s="198">
        <f>L327</f>
        <v>15977.66</v>
      </c>
      <c r="M326" s="49"/>
      <c r="N326" s="228">
        <f>N327</f>
        <v>1447.5985270665394</v>
      </c>
      <c r="O326" s="86"/>
      <c r="P326" s="207"/>
      <c r="Q326" s="216">
        <f>Q327</f>
        <v>586</v>
      </c>
      <c r="R326" s="190">
        <f>R327</f>
        <v>0.5558220274125095</v>
      </c>
      <c r="S326" s="216">
        <f>S327</f>
        <v>402.28604659748555</v>
      </c>
      <c r="T326" s="216">
        <f>T327</f>
        <v>988.2860465974856</v>
      </c>
      <c r="U326" s="49"/>
      <c r="V326" s="236">
        <f>V327</f>
        <v>89.54010946377213</v>
      </c>
      <c r="W326" s="228">
        <f>W327</f>
        <v>1537.1386365303115</v>
      </c>
      <c r="X326" s="86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</row>
    <row r="327" spans="1:121" s="42" customFormat="1" ht="12.75" hidden="1">
      <c r="A327" s="9"/>
      <c r="B327" s="10"/>
      <c r="C327" s="7" t="s">
        <v>344</v>
      </c>
      <c r="D327" s="38"/>
      <c r="E327" s="38"/>
      <c r="F327" s="38"/>
      <c r="G327" s="38"/>
      <c r="H327" s="179">
        <f>data_input!E329</f>
        <v>11105</v>
      </c>
      <c r="I327" s="171">
        <f>H327</f>
        <v>11105</v>
      </c>
      <c r="J327" s="187">
        <f>data_input!F329</f>
        <v>0.39</v>
      </c>
      <c r="K327" s="171">
        <f>K$325*J327</f>
        <v>4872.66</v>
      </c>
      <c r="L327" s="195">
        <f>K327+I327</f>
        <v>15977.66</v>
      </c>
      <c r="M327" s="47"/>
      <c r="N327" s="225">
        <f>L327*$N$6</f>
        <v>1447.5985270665394</v>
      </c>
      <c r="O327" s="86"/>
      <c r="P327" s="204">
        <f>data_input!G329</f>
        <v>586</v>
      </c>
      <c r="Q327" s="213">
        <f>P327</f>
        <v>586</v>
      </c>
      <c r="R327" s="220">
        <f>L327/$L$325</f>
        <v>0.5558220274125095</v>
      </c>
      <c r="S327" s="213">
        <f>S$325*R327</f>
        <v>402.28604659748555</v>
      </c>
      <c r="T327" s="213">
        <f>S327+Q327</f>
        <v>988.2860465974856</v>
      </c>
      <c r="U327" s="47"/>
      <c r="V327" s="233">
        <f>T327*$V$6</f>
        <v>89.54010946377213</v>
      </c>
      <c r="W327" s="225">
        <f>N327+V327</f>
        <v>1537.1386365303115</v>
      </c>
      <c r="X327" s="86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</row>
    <row r="328" spans="1:121" s="42" customFormat="1" ht="12.75" hidden="1">
      <c r="A328" s="16"/>
      <c r="B328" s="19" t="s">
        <v>342</v>
      </c>
      <c r="C328" s="29"/>
      <c r="D328" s="37">
        <v>1248</v>
      </c>
      <c r="E328" s="37">
        <v>23493</v>
      </c>
      <c r="F328" s="37">
        <v>1</v>
      </c>
      <c r="G328" s="37"/>
      <c r="H328" s="182"/>
      <c r="I328" s="174">
        <f>I329</f>
        <v>1871</v>
      </c>
      <c r="J328" s="190">
        <f>data_input!F330</f>
        <v>0.35</v>
      </c>
      <c r="K328" s="174">
        <f>K329</f>
        <v>4372.9</v>
      </c>
      <c r="L328" s="198">
        <f>L329</f>
        <v>6243.9</v>
      </c>
      <c r="M328" s="49"/>
      <c r="N328" s="228">
        <f>N329</f>
        <v>565.7061449017418</v>
      </c>
      <c r="O328" s="86"/>
      <c r="P328" s="207"/>
      <c r="Q328" s="216">
        <f>Q329</f>
        <v>1.0492708399527901</v>
      </c>
      <c r="R328" s="190">
        <f>R329</f>
        <v>0.21720935086620746</v>
      </c>
      <c r="S328" s="216">
        <f>S329</f>
        <v>157.20911862876292</v>
      </c>
      <c r="T328" s="216">
        <f>T329</f>
        <v>158.2583894687157</v>
      </c>
      <c r="U328" s="49"/>
      <c r="V328" s="236">
        <f>V329</f>
        <v>14.33843325561037</v>
      </c>
      <c r="W328" s="228">
        <f>W329</f>
        <v>580.0445781573522</v>
      </c>
      <c r="X328" s="86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</row>
    <row r="329" spans="1:121" s="42" customFormat="1" ht="12.75" hidden="1">
      <c r="A329" s="24"/>
      <c r="B329" s="25"/>
      <c r="C329" s="7" t="s">
        <v>345</v>
      </c>
      <c r="D329" s="38"/>
      <c r="E329" s="38"/>
      <c r="F329" s="38"/>
      <c r="G329" s="38"/>
      <c r="H329" s="179">
        <f>data_input!E331</f>
        <v>1871</v>
      </c>
      <c r="I329" s="171">
        <f>H329</f>
        <v>1871</v>
      </c>
      <c r="J329" s="187">
        <f>data_input!F331</f>
        <v>0.35</v>
      </c>
      <c r="K329" s="171">
        <f>K$325*J329</f>
        <v>4372.9</v>
      </c>
      <c r="L329" s="195">
        <f>K329+I329</f>
        <v>6243.9</v>
      </c>
      <c r="M329" s="47"/>
      <c r="N329" s="225">
        <f>L329*$N$6</f>
        <v>565.7061449017418</v>
      </c>
      <c r="O329" s="86"/>
      <c r="P329" s="204">
        <f>data_input!G331</f>
        <v>1.0492708399527901</v>
      </c>
      <c r="Q329" s="213">
        <f>P329</f>
        <v>1.0492708399527901</v>
      </c>
      <c r="R329" s="220">
        <f>L329/$L$325</f>
        <v>0.21720935086620746</v>
      </c>
      <c r="S329" s="213">
        <f>S$325*R329</f>
        <v>157.20911862876292</v>
      </c>
      <c r="T329" s="213">
        <f>S329+Q329</f>
        <v>158.2583894687157</v>
      </c>
      <c r="U329" s="47"/>
      <c r="V329" s="233">
        <f>T329*$V$6</f>
        <v>14.33843325561037</v>
      </c>
      <c r="W329" s="225">
        <f>N329+V329</f>
        <v>580.0445781573522</v>
      </c>
      <c r="X329" s="86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</row>
    <row r="330" spans="1:121" s="42" customFormat="1" ht="12.75" hidden="1">
      <c r="A330" s="16"/>
      <c r="B330" s="19" t="s">
        <v>343</v>
      </c>
      <c r="C330" s="29"/>
      <c r="D330" s="37">
        <v>1249</v>
      </c>
      <c r="E330" s="37">
        <v>35648</v>
      </c>
      <c r="F330" s="37">
        <v>5</v>
      </c>
      <c r="G330" s="37"/>
      <c r="H330" s="182"/>
      <c r="I330" s="174">
        <f>I331</f>
        <v>3276</v>
      </c>
      <c r="J330" s="190">
        <f>data_input!F332</f>
        <v>0.26</v>
      </c>
      <c r="K330" s="174">
        <f>K331</f>
        <v>3248.44</v>
      </c>
      <c r="L330" s="198">
        <f>L331</f>
        <v>6524.4400000000005</v>
      </c>
      <c r="M330" s="49"/>
      <c r="N330" s="228">
        <f>N331</f>
        <v>591.1234645081954</v>
      </c>
      <c r="O330" s="86"/>
      <c r="P330" s="207"/>
      <c r="Q330" s="216">
        <f>Q331</f>
        <v>183</v>
      </c>
      <c r="R330" s="190">
        <f>R331</f>
        <v>0.226968621721283</v>
      </c>
      <c r="S330" s="216">
        <f>S331</f>
        <v>164.27256393379875</v>
      </c>
      <c r="T330" s="216">
        <f>T331</f>
        <v>347.2725639337988</v>
      </c>
      <c r="U330" s="49"/>
      <c r="V330" s="236">
        <f>V331</f>
        <v>31.463384002487707</v>
      </c>
      <c r="W330" s="228">
        <f>W331</f>
        <v>622.5868485106831</v>
      </c>
      <c r="X330" s="86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</row>
    <row r="331" spans="1:121" s="42" customFormat="1" ht="12.75" hidden="1">
      <c r="A331" s="9"/>
      <c r="B331" s="10"/>
      <c r="C331" s="7" t="s">
        <v>346</v>
      </c>
      <c r="D331" s="38"/>
      <c r="E331" s="38"/>
      <c r="F331" s="38"/>
      <c r="G331" s="38"/>
      <c r="H331" s="179">
        <f>data_input!E333</f>
        <v>3276</v>
      </c>
      <c r="I331" s="171">
        <f>H331</f>
        <v>3276</v>
      </c>
      <c r="J331" s="187">
        <f>data_input!F333</f>
        <v>0.26</v>
      </c>
      <c r="K331" s="171">
        <f>K$325*J331</f>
        <v>3248.44</v>
      </c>
      <c r="L331" s="195">
        <f>K331+I331</f>
        <v>6524.4400000000005</v>
      </c>
      <c r="M331" s="47"/>
      <c r="N331" s="225">
        <f>L331*$N$6</f>
        <v>591.1234645081954</v>
      </c>
      <c r="O331" s="86"/>
      <c r="P331" s="204">
        <f>data_input!G333</f>
        <v>183</v>
      </c>
      <c r="Q331" s="213">
        <f>P331</f>
        <v>183</v>
      </c>
      <c r="R331" s="220">
        <f>L331/$L$325</f>
        <v>0.226968621721283</v>
      </c>
      <c r="S331" s="213">
        <f>S$325*R331</f>
        <v>164.27256393379875</v>
      </c>
      <c r="T331" s="213">
        <f>S331+Q331</f>
        <v>347.2725639337988</v>
      </c>
      <c r="U331" s="47"/>
      <c r="V331" s="233">
        <f>T331*$V$6</f>
        <v>31.463384002487707</v>
      </c>
      <c r="W331" s="225">
        <f>N331+V331</f>
        <v>622.5868485106831</v>
      </c>
      <c r="X331" s="86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</row>
    <row r="332" spans="1:121" s="42" customFormat="1" ht="12.75" hidden="1">
      <c r="A332" s="7"/>
      <c r="B332" s="5"/>
      <c r="C332" s="7"/>
      <c r="D332" s="38"/>
      <c r="E332" s="38"/>
      <c r="F332" s="38"/>
      <c r="G332" s="38"/>
      <c r="H332" s="179"/>
      <c r="I332" s="171"/>
      <c r="J332" s="187"/>
      <c r="K332" s="171"/>
      <c r="L332" s="195"/>
      <c r="M332" s="47"/>
      <c r="N332" s="225"/>
      <c r="O332" s="86"/>
      <c r="P332" s="204"/>
      <c r="Q332" s="213"/>
      <c r="R332" s="220"/>
      <c r="S332" s="213"/>
      <c r="T332" s="213"/>
      <c r="U332" s="47"/>
      <c r="V332" s="233"/>
      <c r="W332" s="225"/>
      <c r="X332" s="86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</row>
    <row r="333" spans="1:121" s="8" customFormat="1" ht="13.5" hidden="1" thickBot="1">
      <c r="A333" s="20" t="s">
        <v>209</v>
      </c>
      <c r="B333" s="21"/>
      <c r="C333" s="22"/>
      <c r="D333" s="35"/>
      <c r="E333" s="35"/>
      <c r="F333" s="35"/>
      <c r="G333" s="35"/>
      <c r="H333" s="180">
        <f>data_input!E335</f>
        <v>19687</v>
      </c>
      <c r="I333" s="172">
        <f>I335</f>
        <v>2628</v>
      </c>
      <c r="J333" s="188">
        <f>data_input!F335</f>
        <v>1</v>
      </c>
      <c r="K333" s="172">
        <f>H333-I333</f>
        <v>17059</v>
      </c>
      <c r="L333" s="196">
        <f>L335</f>
        <v>19687</v>
      </c>
      <c r="M333" s="45">
        <f>H333-L333</f>
        <v>0</v>
      </c>
      <c r="N333" s="226">
        <f>N335</f>
        <v>1783.6699618316425</v>
      </c>
      <c r="O333" s="86"/>
      <c r="P333" s="205">
        <f>data_input!G335</f>
        <v>3612.789</v>
      </c>
      <c r="Q333" s="214">
        <f>Q335</f>
        <v>1.910728848619303</v>
      </c>
      <c r="R333" s="188">
        <f>R335</f>
        <v>1</v>
      </c>
      <c r="S333" s="214">
        <f>P333-Q333</f>
        <v>3610.878271151381</v>
      </c>
      <c r="T333" s="214">
        <f>T335</f>
        <v>3612.789</v>
      </c>
      <c r="U333" s="45">
        <f>P333-T333</f>
        <v>0</v>
      </c>
      <c r="V333" s="234">
        <f>V335</f>
        <v>327.32377801268746</v>
      </c>
      <c r="W333" s="226">
        <f>W335</f>
        <v>2110.99373984433</v>
      </c>
      <c r="X333" s="86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</row>
    <row r="334" spans="1:121" s="8" customFormat="1" ht="12.75" hidden="1">
      <c r="A334" s="16"/>
      <c r="B334" s="28"/>
      <c r="C334" s="23"/>
      <c r="D334" s="36"/>
      <c r="E334" s="36"/>
      <c r="F334" s="36"/>
      <c r="G334" s="36"/>
      <c r="H334" s="181"/>
      <c r="I334" s="173"/>
      <c r="J334" s="189"/>
      <c r="K334" s="173"/>
      <c r="L334" s="197"/>
      <c r="M334" s="47"/>
      <c r="N334" s="227"/>
      <c r="O334" s="86"/>
      <c r="P334" s="206"/>
      <c r="Q334" s="215"/>
      <c r="R334" s="189"/>
      <c r="S334" s="215"/>
      <c r="T334" s="215"/>
      <c r="U334" s="47"/>
      <c r="V334" s="235"/>
      <c r="W334" s="227"/>
      <c r="X334" s="86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</row>
    <row r="335" spans="1:121" s="8" customFormat="1" ht="12.75" hidden="1">
      <c r="A335" s="7"/>
      <c r="B335" s="19" t="s">
        <v>210</v>
      </c>
      <c r="C335" s="29"/>
      <c r="D335" s="37">
        <v>1303</v>
      </c>
      <c r="E335" s="37" t="s">
        <v>280</v>
      </c>
      <c r="F335" s="37">
        <v>2</v>
      </c>
      <c r="G335" s="37"/>
      <c r="H335" s="182"/>
      <c r="I335" s="174">
        <f>I336</f>
        <v>2628</v>
      </c>
      <c r="J335" s="190">
        <f>data_input!F337</f>
        <v>1</v>
      </c>
      <c r="K335" s="174">
        <f>K336</f>
        <v>17059</v>
      </c>
      <c r="L335" s="198">
        <f>L336</f>
        <v>19687</v>
      </c>
      <c r="M335" s="47"/>
      <c r="N335" s="228">
        <f>N336</f>
        <v>1783.6699618316425</v>
      </c>
      <c r="O335" s="86"/>
      <c r="P335" s="207"/>
      <c r="Q335" s="216">
        <f>Q336</f>
        <v>1.910728848619303</v>
      </c>
      <c r="R335" s="190">
        <f>R336</f>
        <v>1</v>
      </c>
      <c r="S335" s="216">
        <f>S336</f>
        <v>3610.878271151381</v>
      </c>
      <c r="T335" s="216">
        <f>T336</f>
        <v>3612.789</v>
      </c>
      <c r="U335" s="47"/>
      <c r="V335" s="236">
        <f>V336</f>
        <v>327.32377801268746</v>
      </c>
      <c r="W335" s="228">
        <f>W336</f>
        <v>2110.99373984433</v>
      </c>
      <c r="X335" s="86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</row>
    <row r="336" spans="1:121" s="8" customFormat="1" ht="12.75" hidden="1">
      <c r="A336" s="9"/>
      <c r="B336" s="10"/>
      <c r="C336" s="7" t="s">
        <v>62</v>
      </c>
      <c r="D336" s="38"/>
      <c r="E336" s="38"/>
      <c r="F336" s="38"/>
      <c r="G336" s="38"/>
      <c r="H336" s="179">
        <f>data_input!E338</f>
        <v>2628</v>
      </c>
      <c r="I336" s="171">
        <f>H336</f>
        <v>2628</v>
      </c>
      <c r="J336" s="187">
        <f>data_input!F338</f>
        <v>1</v>
      </c>
      <c r="K336" s="171">
        <f>K333*J336</f>
        <v>17059</v>
      </c>
      <c r="L336" s="195">
        <f>K336+I336</f>
        <v>19687</v>
      </c>
      <c r="M336" s="47"/>
      <c r="N336" s="225">
        <f>L336*$N$6</f>
        <v>1783.6699618316425</v>
      </c>
      <c r="O336" s="86"/>
      <c r="P336" s="204">
        <f>data_input!G338</f>
        <v>1.910728848619303</v>
      </c>
      <c r="Q336" s="213">
        <f>P336</f>
        <v>1.910728848619303</v>
      </c>
      <c r="R336" s="220">
        <f>L336/L333</f>
        <v>1</v>
      </c>
      <c r="S336" s="213">
        <f>S333*R336</f>
        <v>3610.878271151381</v>
      </c>
      <c r="T336" s="213">
        <f>S336+Q336</f>
        <v>3612.789</v>
      </c>
      <c r="U336" s="47"/>
      <c r="V336" s="233">
        <f>T336*$V$6</f>
        <v>327.32377801268746</v>
      </c>
      <c r="W336" s="225">
        <f>N336+V336</f>
        <v>2110.99373984433</v>
      </c>
      <c r="X336" s="86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</row>
    <row r="337" spans="1:121" s="8" customFormat="1" ht="12.75" hidden="1">
      <c r="A337" s="7"/>
      <c r="B337" s="5"/>
      <c r="C337" s="7"/>
      <c r="D337" s="38"/>
      <c r="E337" s="38"/>
      <c r="F337" s="38"/>
      <c r="G337" s="38"/>
      <c r="H337" s="179"/>
      <c r="I337" s="171"/>
      <c r="J337" s="187"/>
      <c r="K337" s="171"/>
      <c r="L337" s="195"/>
      <c r="M337" s="47"/>
      <c r="N337" s="225"/>
      <c r="O337" s="86"/>
      <c r="P337" s="204"/>
      <c r="Q337" s="213"/>
      <c r="R337" s="220"/>
      <c r="S337" s="213"/>
      <c r="T337" s="213"/>
      <c r="U337" s="47"/>
      <c r="V337" s="233"/>
      <c r="W337" s="225"/>
      <c r="X337" s="86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</row>
    <row r="338" spans="1:121" s="8" customFormat="1" ht="13.5" hidden="1" thickBot="1">
      <c r="A338" s="20" t="s">
        <v>211</v>
      </c>
      <c r="B338" s="21"/>
      <c r="C338" s="22"/>
      <c r="D338" s="35"/>
      <c r="E338" s="35"/>
      <c r="F338" s="35"/>
      <c r="G338" s="35"/>
      <c r="H338" s="180">
        <f>data_input!E340</f>
        <v>4223</v>
      </c>
      <c r="I338" s="172">
        <f>I340</f>
        <v>812</v>
      </c>
      <c r="J338" s="188">
        <f>data_input!F340</f>
        <v>1</v>
      </c>
      <c r="K338" s="172">
        <f>H338-I338</f>
        <v>3411</v>
      </c>
      <c r="L338" s="196">
        <f>L340</f>
        <v>4223</v>
      </c>
      <c r="M338" s="45">
        <f>H338-L338</f>
        <v>0</v>
      </c>
      <c r="N338" s="226">
        <f>N340</f>
        <v>382.6097551081946</v>
      </c>
      <c r="O338" s="86"/>
      <c r="P338" s="205">
        <f>data_input!G340</f>
        <v>1219.869</v>
      </c>
      <c r="Q338" s="214">
        <f>Q340</f>
        <v>1.0448333678446617</v>
      </c>
      <c r="R338" s="188">
        <f>R340</f>
        <v>1</v>
      </c>
      <c r="S338" s="214">
        <f>P338-Q338</f>
        <v>1218.8241666321553</v>
      </c>
      <c r="T338" s="214">
        <f>T340</f>
        <v>1219.869</v>
      </c>
      <c r="U338" s="45">
        <f>P338-T338</f>
        <v>0</v>
      </c>
      <c r="V338" s="234">
        <f>V340</f>
        <v>110.5218516111954</v>
      </c>
      <c r="W338" s="226">
        <f>W340</f>
        <v>493.13160671939</v>
      </c>
      <c r="X338" s="86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</row>
    <row r="339" spans="1:121" s="8" customFormat="1" ht="12.75" hidden="1">
      <c r="A339" s="16"/>
      <c r="B339" s="28"/>
      <c r="C339" s="23"/>
      <c r="D339" s="36"/>
      <c r="E339" s="36"/>
      <c r="F339" s="36"/>
      <c r="G339" s="36"/>
      <c r="H339" s="181"/>
      <c r="I339" s="173"/>
      <c r="J339" s="189"/>
      <c r="K339" s="173"/>
      <c r="L339" s="197"/>
      <c r="M339" s="47"/>
      <c r="N339" s="227"/>
      <c r="O339" s="86"/>
      <c r="P339" s="206"/>
      <c r="Q339" s="215"/>
      <c r="R339" s="189"/>
      <c r="S339" s="215"/>
      <c r="T339" s="215"/>
      <c r="U339" s="47"/>
      <c r="V339" s="235"/>
      <c r="W339" s="227"/>
      <c r="X339" s="86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</row>
    <row r="340" spans="1:121" s="8" customFormat="1" ht="12.75" hidden="1">
      <c r="A340" s="7"/>
      <c r="B340" s="19" t="s">
        <v>212</v>
      </c>
      <c r="C340" s="29"/>
      <c r="D340" s="37">
        <v>1259</v>
      </c>
      <c r="E340" s="37">
        <v>23547</v>
      </c>
      <c r="F340" s="37">
        <v>2</v>
      </c>
      <c r="G340" s="37"/>
      <c r="H340" s="182"/>
      <c r="I340" s="174">
        <f>I341</f>
        <v>812</v>
      </c>
      <c r="J340" s="190">
        <f>data_input!F342</f>
        <v>1</v>
      </c>
      <c r="K340" s="174">
        <f>K341</f>
        <v>3411</v>
      </c>
      <c r="L340" s="198">
        <f>L341</f>
        <v>4223</v>
      </c>
      <c r="M340" s="47"/>
      <c r="N340" s="228">
        <f>N341</f>
        <v>382.6097551081946</v>
      </c>
      <c r="O340" s="86"/>
      <c r="P340" s="207"/>
      <c r="Q340" s="216">
        <f>Q341</f>
        <v>1.0448333678446617</v>
      </c>
      <c r="R340" s="190">
        <f>R341</f>
        <v>1</v>
      </c>
      <c r="S340" s="216">
        <f>S341</f>
        <v>1218.8241666321553</v>
      </c>
      <c r="T340" s="216">
        <f>T341</f>
        <v>1219.869</v>
      </c>
      <c r="U340" s="47"/>
      <c r="V340" s="236">
        <f>V341</f>
        <v>110.5218516111954</v>
      </c>
      <c r="W340" s="228">
        <f>W341</f>
        <v>493.13160671939</v>
      </c>
      <c r="X340" s="86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</row>
    <row r="341" spans="1:121" s="8" customFormat="1" ht="12.75" hidden="1">
      <c r="A341" s="9"/>
      <c r="B341" s="10"/>
      <c r="C341" s="7" t="s">
        <v>63</v>
      </c>
      <c r="D341" s="38"/>
      <c r="E341" s="38"/>
      <c r="F341" s="38"/>
      <c r="G341" s="38"/>
      <c r="H341" s="179">
        <f>data_input!E343</f>
        <v>812</v>
      </c>
      <c r="I341" s="171">
        <f>H341</f>
        <v>812</v>
      </c>
      <c r="J341" s="187">
        <f>data_input!F343</f>
        <v>1</v>
      </c>
      <c r="K341" s="171">
        <f>K338*J341</f>
        <v>3411</v>
      </c>
      <c r="L341" s="195">
        <f>K341+I341</f>
        <v>4223</v>
      </c>
      <c r="M341" s="47"/>
      <c r="N341" s="225">
        <f>L341*$N$6</f>
        <v>382.6097551081946</v>
      </c>
      <c r="O341" s="86"/>
      <c r="P341" s="204">
        <f>data_input!G343</f>
        <v>1.0448333678446617</v>
      </c>
      <c r="Q341" s="213">
        <f>P341</f>
        <v>1.0448333678446617</v>
      </c>
      <c r="R341" s="220">
        <f>L341/L338</f>
        <v>1</v>
      </c>
      <c r="S341" s="213">
        <f>S338*R341</f>
        <v>1218.8241666321553</v>
      </c>
      <c r="T341" s="213">
        <f>S341+Q341</f>
        <v>1219.869</v>
      </c>
      <c r="U341" s="47"/>
      <c r="V341" s="233">
        <f>T341*$V$6</f>
        <v>110.5218516111954</v>
      </c>
      <c r="W341" s="225">
        <f>N341+V341</f>
        <v>493.13160671939</v>
      </c>
      <c r="X341" s="86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</row>
    <row r="342" spans="1:121" s="8" customFormat="1" ht="12.75" hidden="1">
      <c r="A342" s="7"/>
      <c r="B342" s="5"/>
      <c r="C342" s="7"/>
      <c r="D342" s="38"/>
      <c r="E342" s="38"/>
      <c r="F342" s="38"/>
      <c r="G342" s="38"/>
      <c r="H342" s="179"/>
      <c r="I342" s="171"/>
      <c r="J342" s="187"/>
      <c r="K342" s="171"/>
      <c r="L342" s="195"/>
      <c r="M342" s="47"/>
      <c r="N342" s="225"/>
      <c r="O342" s="86"/>
      <c r="P342" s="204"/>
      <c r="Q342" s="213"/>
      <c r="R342" s="220"/>
      <c r="S342" s="213"/>
      <c r="T342" s="213"/>
      <c r="U342" s="47"/>
      <c r="V342" s="233"/>
      <c r="W342" s="225"/>
      <c r="X342" s="86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</row>
    <row r="343" spans="1:121" s="8" customFormat="1" ht="13.5" hidden="1" thickBot="1">
      <c r="A343" s="20" t="s">
        <v>213</v>
      </c>
      <c r="B343" s="21"/>
      <c r="C343" s="22"/>
      <c r="D343" s="35"/>
      <c r="E343" s="35"/>
      <c r="F343" s="35"/>
      <c r="G343" s="35"/>
      <c r="H343" s="180">
        <f>data_input!E345</f>
        <v>109299</v>
      </c>
      <c r="I343" s="172">
        <f>I345</f>
        <v>66788</v>
      </c>
      <c r="J343" s="188">
        <f>data_input!F345</f>
        <v>1</v>
      </c>
      <c r="K343" s="172">
        <f>H343-I343</f>
        <v>42511</v>
      </c>
      <c r="L343" s="196">
        <f>L345</f>
        <v>109299</v>
      </c>
      <c r="M343" s="45">
        <f>H343-L343</f>
        <v>0</v>
      </c>
      <c r="N343" s="226">
        <f>N345</f>
        <v>9902.643529142922</v>
      </c>
      <c r="O343" s="86"/>
      <c r="P343" s="205">
        <f>data_input!G345</f>
        <v>2598.215</v>
      </c>
      <c r="Q343" s="214">
        <f>Q345</f>
        <v>27.511862203396703</v>
      </c>
      <c r="R343" s="188">
        <f>R345</f>
        <v>1</v>
      </c>
      <c r="S343" s="214">
        <f>P343-Q343</f>
        <v>2570.7031377966036</v>
      </c>
      <c r="T343" s="214">
        <f>T345</f>
        <v>2598.215</v>
      </c>
      <c r="U343" s="45">
        <f>P343-T343</f>
        <v>0</v>
      </c>
      <c r="V343" s="234">
        <f>V345</f>
        <v>235.4019429004115</v>
      </c>
      <c r="W343" s="226">
        <f>W345</f>
        <v>10138.045472043334</v>
      </c>
      <c r="X343" s="86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</row>
    <row r="344" spans="1:121" s="8" customFormat="1" ht="12.75" hidden="1">
      <c r="A344" s="16"/>
      <c r="B344" s="28"/>
      <c r="C344" s="23"/>
      <c r="D344" s="36"/>
      <c r="E344" s="36"/>
      <c r="F344" s="36"/>
      <c r="G344" s="36"/>
      <c r="H344" s="181"/>
      <c r="I344" s="173"/>
      <c r="J344" s="189"/>
      <c r="K344" s="173"/>
      <c r="L344" s="197"/>
      <c r="M344" s="47"/>
      <c r="N344" s="227"/>
      <c r="O344" s="86"/>
      <c r="P344" s="206"/>
      <c r="Q344" s="215"/>
      <c r="R344" s="189"/>
      <c r="S344" s="215"/>
      <c r="T344" s="215"/>
      <c r="U344" s="47"/>
      <c r="V344" s="235"/>
      <c r="W344" s="227"/>
      <c r="X344" s="86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</row>
    <row r="345" spans="1:121" s="8" customFormat="1" ht="12.75" hidden="1">
      <c r="A345" s="7"/>
      <c r="B345" s="19" t="s">
        <v>214</v>
      </c>
      <c r="C345" s="29"/>
      <c r="D345" s="37">
        <v>1185</v>
      </c>
      <c r="E345" s="37">
        <v>23548</v>
      </c>
      <c r="F345" s="37">
        <v>2</v>
      </c>
      <c r="G345" s="37"/>
      <c r="H345" s="182"/>
      <c r="I345" s="174">
        <f>I346</f>
        <v>66788</v>
      </c>
      <c r="J345" s="190">
        <f>data_input!F347</f>
        <v>1</v>
      </c>
      <c r="K345" s="174">
        <f>K346</f>
        <v>42511</v>
      </c>
      <c r="L345" s="198">
        <f>L346</f>
        <v>109299</v>
      </c>
      <c r="M345" s="47"/>
      <c r="N345" s="228">
        <f>N346</f>
        <v>9902.643529142922</v>
      </c>
      <c r="O345" s="86"/>
      <c r="P345" s="207"/>
      <c r="Q345" s="216">
        <f>Q346</f>
        <v>27.511862203396703</v>
      </c>
      <c r="R345" s="190">
        <f>R346</f>
        <v>1</v>
      </c>
      <c r="S345" s="216">
        <f>S346</f>
        <v>2570.7031377966036</v>
      </c>
      <c r="T345" s="216">
        <f>T346</f>
        <v>2598.215</v>
      </c>
      <c r="U345" s="47"/>
      <c r="V345" s="236">
        <f>V346</f>
        <v>235.4019429004115</v>
      </c>
      <c r="W345" s="228">
        <f>W346</f>
        <v>10138.045472043334</v>
      </c>
      <c r="X345" s="86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</row>
    <row r="346" spans="1:121" s="8" customFormat="1" ht="12.75" hidden="1">
      <c r="A346" s="9"/>
      <c r="B346" s="10"/>
      <c r="C346" s="7" t="s">
        <v>5</v>
      </c>
      <c r="D346" s="38"/>
      <c r="E346" s="38"/>
      <c r="F346" s="38"/>
      <c r="G346" s="38"/>
      <c r="H346" s="179">
        <f>data_input!E348</f>
        <v>66788</v>
      </c>
      <c r="I346" s="171">
        <f>H346</f>
        <v>66788</v>
      </c>
      <c r="J346" s="187">
        <f>data_input!F348</f>
        <v>1</v>
      </c>
      <c r="K346" s="171">
        <f>K343*J346</f>
        <v>42511</v>
      </c>
      <c r="L346" s="195">
        <f>K346+I346</f>
        <v>109299</v>
      </c>
      <c r="M346" s="47"/>
      <c r="N346" s="225">
        <f>L346*$N$6</f>
        <v>9902.643529142922</v>
      </c>
      <c r="O346" s="86"/>
      <c r="P346" s="204">
        <f>data_input!G348</f>
        <v>27.511862203396703</v>
      </c>
      <c r="Q346" s="213">
        <f>P346</f>
        <v>27.511862203396703</v>
      </c>
      <c r="R346" s="220">
        <f>L346/L343</f>
        <v>1</v>
      </c>
      <c r="S346" s="213">
        <f>S343*R346</f>
        <v>2570.7031377966036</v>
      </c>
      <c r="T346" s="213">
        <f>S346+Q346</f>
        <v>2598.215</v>
      </c>
      <c r="U346" s="47"/>
      <c r="V346" s="233">
        <f>T346*$V$6</f>
        <v>235.4019429004115</v>
      </c>
      <c r="W346" s="225">
        <f>N346+V346</f>
        <v>10138.045472043334</v>
      </c>
      <c r="X346" s="86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</row>
    <row r="347" spans="1:121" s="8" customFormat="1" ht="12.75" hidden="1">
      <c r="A347" s="7"/>
      <c r="B347" s="5"/>
      <c r="C347" s="7"/>
      <c r="D347" s="38"/>
      <c r="E347" s="38"/>
      <c r="F347" s="38"/>
      <c r="G347" s="38"/>
      <c r="H347" s="179"/>
      <c r="I347" s="171"/>
      <c r="J347" s="187"/>
      <c r="K347" s="171"/>
      <c r="L347" s="195"/>
      <c r="M347" s="47"/>
      <c r="N347" s="225"/>
      <c r="O347" s="86"/>
      <c r="P347" s="204"/>
      <c r="Q347" s="213"/>
      <c r="R347" s="220"/>
      <c r="S347" s="213"/>
      <c r="T347" s="213"/>
      <c r="U347" s="47"/>
      <c r="V347" s="233"/>
      <c r="W347" s="225"/>
      <c r="X347" s="86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</row>
    <row r="348" spans="1:121" s="8" customFormat="1" ht="13.5" hidden="1" thickBot="1">
      <c r="A348" s="20" t="s">
        <v>340</v>
      </c>
      <c r="B348" s="21"/>
      <c r="C348" s="22"/>
      <c r="D348" s="35"/>
      <c r="E348" s="35"/>
      <c r="F348" s="35"/>
      <c r="G348" s="35"/>
      <c r="H348" s="180">
        <f>data_input!E350</f>
        <v>40212</v>
      </c>
      <c r="I348" s="172">
        <f>I350+I352+I357</f>
        <v>35040</v>
      </c>
      <c r="J348" s="188">
        <f>data_input!F350</f>
        <v>0.9999999999999999</v>
      </c>
      <c r="K348" s="172">
        <f>H348-I348</f>
        <v>5172</v>
      </c>
      <c r="L348" s="196">
        <f>L350+L352+L357</f>
        <v>40212</v>
      </c>
      <c r="M348" s="45">
        <f>H348-L348</f>
        <v>0</v>
      </c>
      <c r="N348" s="226">
        <f>N350+N352+N357</f>
        <v>3643.263905377864</v>
      </c>
      <c r="O348" s="86"/>
      <c r="P348" s="205">
        <f>data_input!G350</f>
        <v>2394.298</v>
      </c>
      <c r="Q348" s="214">
        <f>Q350+Q352+Q357</f>
        <v>2358.7050272599263</v>
      </c>
      <c r="R348" s="188">
        <f>R350+R352+R357</f>
        <v>1</v>
      </c>
      <c r="S348" s="214">
        <f>P348-Q348</f>
        <v>35.59297274007349</v>
      </c>
      <c r="T348" s="214">
        <f>T350+T352+T357</f>
        <v>2394.298</v>
      </c>
      <c r="U348" s="45">
        <f>P348-T348</f>
        <v>0</v>
      </c>
      <c r="V348" s="234">
        <f>V350+V352+V357</f>
        <v>216.92677514469335</v>
      </c>
      <c r="W348" s="226">
        <f>W350+W352+W357</f>
        <v>3860.1906805225576</v>
      </c>
      <c r="X348" s="86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</row>
    <row r="349" spans="1:121" s="8" customFormat="1" ht="12.75" hidden="1">
      <c r="A349" s="16"/>
      <c r="B349" s="28"/>
      <c r="C349" s="23"/>
      <c r="D349" s="36"/>
      <c r="E349" s="36"/>
      <c r="F349" s="36"/>
      <c r="G349" s="36"/>
      <c r="H349" s="181"/>
      <c r="I349" s="173"/>
      <c r="J349" s="189"/>
      <c r="K349" s="173"/>
      <c r="L349" s="197"/>
      <c r="M349" s="45"/>
      <c r="N349" s="227"/>
      <c r="O349" s="86"/>
      <c r="P349" s="206"/>
      <c r="Q349" s="215"/>
      <c r="R349" s="189"/>
      <c r="S349" s="215"/>
      <c r="T349" s="215"/>
      <c r="U349" s="45"/>
      <c r="V349" s="235"/>
      <c r="W349" s="227"/>
      <c r="X349" s="86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</row>
    <row r="350" spans="1:121" s="8" customFormat="1" ht="12.75" hidden="1">
      <c r="A350" s="16"/>
      <c r="B350" s="19" t="s">
        <v>341</v>
      </c>
      <c r="C350" s="29"/>
      <c r="D350" s="37">
        <v>1211</v>
      </c>
      <c r="E350" s="37" t="s">
        <v>281</v>
      </c>
      <c r="F350" s="37">
        <v>4</v>
      </c>
      <c r="G350" s="37"/>
      <c r="H350" s="182"/>
      <c r="I350" s="174">
        <f>SUM(I351:I351)</f>
        <v>4042</v>
      </c>
      <c r="J350" s="190">
        <f>data_input!F352</f>
        <v>0.06</v>
      </c>
      <c r="K350" s="174">
        <f>K351</f>
        <v>310.32</v>
      </c>
      <c r="L350" s="198">
        <f>L351</f>
        <v>4352.32</v>
      </c>
      <c r="M350" s="49"/>
      <c r="N350" s="228">
        <f>SUM(N351:N351)</f>
        <v>394.32632947016276</v>
      </c>
      <c r="O350" s="86"/>
      <c r="P350" s="207"/>
      <c r="Q350" s="216">
        <f>SUM(Q351:Q351)</f>
        <v>1370</v>
      </c>
      <c r="R350" s="190">
        <f>SUM(R351:R351)</f>
        <v>0.10823435790311349</v>
      </c>
      <c r="S350" s="216">
        <f>SUM(S351:S351)</f>
        <v>3.8523825503848763</v>
      </c>
      <c r="T350" s="216">
        <f>SUM(T351:T351)</f>
        <v>1373.8523825503848</v>
      </c>
      <c r="U350" s="49"/>
      <c r="V350" s="236">
        <f>SUM(V351:V351)</f>
        <v>124.4729632115587</v>
      </c>
      <c r="W350" s="228">
        <f>SUM(W351:W351)</f>
        <v>518.7992926817215</v>
      </c>
      <c r="X350" s="86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</row>
    <row r="351" spans="1:121" s="8" customFormat="1" ht="12.75" hidden="1">
      <c r="A351" s="9"/>
      <c r="B351" s="10"/>
      <c r="C351" s="5" t="s">
        <v>354</v>
      </c>
      <c r="D351" s="38"/>
      <c r="E351" s="38"/>
      <c r="F351" s="38"/>
      <c r="G351" s="38"/>
      <c r="H351" s="179">
        <f>data_input!E353</f>
        <v>4042</v>
      </c>
      <c r="I351" s="171">
        <f>H351</f>
        <v>4042</v>
      </c>
      <c r="J351" s="187">
        <f>data_input!F353</f>
        <v>0.06</v>
      </c>
      <c r="K351" s="171">
        <f>K$348*J351</f>
        <v>310.32</v>
      </c>
      <c r="L351" s="195">
        <f>K351+I351</f>
        <v>4352.32</v>
      </c>
      <c r="M351" s="47"/>
      <c r="N351" s="225">
        <f>L351*$N$6</f>
        <v>394.32632947016276</v>
      </c>
      <c r="O351" s="86"/>
      <c r="P351" s="204">
        <f>data_input!G353</f>
        <v>1370</v>
      </c>
      <c r="Q351" s="213">
        <f>P351</f>
        <v>1370</v>
      </c>
      <c r="R351" s="220">
        <f>L351/$L$348</f>
        <v>0.10823435790311349</v>
      </c>
      <c r="S351" s="213">
        <f>S$348*R351</f>
        <v>3.8523825503848763</v>
      </c>
      <c r="T351" s="213">
        <f>S351+Q351</f>
        <v>1373.8523825503848</v>
      </c>
      <c r="U351" s="47"/>
      <c r="V351" s="233">
        <f>T351*$V$6</f>
        <v>124.4729632115587</v>
      </c>
      <c r="W351" s="225">
        <f>N351+V351</f>
        <v>518.7992926817215</v>
      </c>
      <c r="X351" s="86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</row>
    <row r="352" spans="1:121" s="8" customFormat="1" ht="12.75" hidden="1">
      <c r="A352" s="16"/>
      <c r="B352" s="19" t="s">
        <v>342</v>
      </c>
      <c r="C352" s="29"/>
      <c r="D352" s="37">
        <v>1226</v>
      </c>
      <c r="E352" s="37">
        <v>23464</v>
      </c>
      <c r="F352" s="37">
        <v>4</v>
      </c>
      <c r="G352" s="37"/>
      <c r="H352" s="182"/>
      <c r="I352" s="174">
        <f>SUM(I353:I356)</f>
        <v>21336</v>
      </c>
      <c r="J352" s="190">
        <f>data_input!F354</f>
        <v>0.82</v>
      </c>
      <c r="K352" s="174">
        <f>K$348*J352</f>
        <v>4241.04</v>
      </c>
      <c r="L352" s="198">
        <f>I352+K352</f>
        <v>25577.04</v>
      </c>
      <c r="M352" s="47"/>
      <c r="N352" s="228">
        <f>L352*$N$6</f>
        <v>2317.315891733956</v>
      </c>
      <c r="O352" s="86"/>
      <c r="P352" s="207"/>
      <c r="Q352" s="216">
        <f>SUM(Q353:Q356)</f>
        <v>646.7050272599264</v>
      </c>
      <c r="R352" s="190">
        <f>L352/$L$348</f>
        <v>0.6360549089823934</v>
      </c>
      <c r="S352" s="216">
        <f>S$348*R352</f>
        <v>22.639085036600253</v>
      </c>
      <c r="T352" s="216">
        <f>S352+Q352</f>
        <v>669.3441122965266</v>
      </c>
      <c r="U352" s="47"/>
      <c r="V352" s="236">
        <f>T352*$V$6</f>
        <v>60.64352045675727</v>
      </c>
      <c r="W352" s="228">
        <f>N352+V352</f>
        <v>2377.9594121907135</v>
      </c>
      <c r="X352" s="86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</row>
    <row r="353" spans="1:121" s="8" customFormat="1" ht="12.75" hidden="1">
      <c r="A353" s="24"/>
      <c r="B353" s="25"/>
      <c r="C353" s="7" t="s">
        <v>353</v>
      </c>
      <c r="D353" s="38"/>
      <c r="E353" s="38"/>
      <c r="F353" s="38"/>
      <c r="G353" s="38">
        <v>11048</v>
      </c>
      <c r="H353" s="179">
        <f>data_input!E355</f>
        <v>11122</v>
      </c>
      <c r="I353" s="171">
        <f>H353</f>
        <v>11122</v>
      </c>
      <c r="J353" s="187"/>
      <c r="K353" s="171"/>
      <c r="L353" s="195"/>
      <c r="M353" s="47"/>
      <c r="N353" s="225"/>
      <c r="O353" s="86"/>
      <c r="P353" s="204">
        <f>data_input!G355</f>
        <v>286</v>
      </c>
      <c r="Q353" s="213">
        <f>P353</f>
        <v>286</v>
      </c>
      <c r="R353" s="220"/>
      <c r="S353" s="213"/>
      <c r="T353" s="213"/>
      <c r="U353" s="47"/>
      <c r="V353" s="233"/>
      <c r="W353" s="225"/>
      <c r="X353" s="86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</row>
    <row r="354" spans="1:121" s="8" customFormat="1" ht="12.75" hidden="1">
      <c r="A354" s="24"/>
      <c r="B354" s="25"/>
      <c r="C354" s="7" t="s">
        <v>355</v>
      </c>
      <c r="D354" s="38"/>
      <c r="E354" s="38"/>
      <c r="F354" s="38"/>
      <c r="G354" s="38">
        <v>7753</v>
      </c>
      <c r="H354" s="179">
        <f>data_input!E356</f>
        <v>7645</v>
      </c>
      <c r="I354" s="171">
        <f>H354</f>
        <v>7645</v>
      </c>
      <c r="J354" s="187"/>
      <c r="K354" s="171"/>
      <c r="L354" s="195"/>
      <c r="M354" s="47"/>
      <c r="N354" s="225"/>
      <c r="O354" s="86"/>
      <c r="P354" s="204">
        <f>data_input!G356</f>
        <v>241</v>
      </c>
      <c r="Q354" s="213">
        <f>P354</f>
        <v>241</v>
      </c>
      <c r="R354" s="220"/>
      <c r="S354" s="213"/>
      <c r="T354" s="213"/>
      <c r="U354" s="47"/>
      <c r="V354" s="233"/>
      <c r="W354" s="225"/>
      <c r="X354" s="86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</row>
    <row r="355" spans="1:121" s="8" customFormat="1" ht="12.75" hidden="1">
      <c r="A355" s="24"/>
      <c r="B355" s="25"/>
      <c r="C355" s="7" t="s">
        <v>356</v>
      </c>
      <c r="D355" s="38"/>
      <c r="E355" s="38"/>
      <c r="F355" s="38"/>
      <c r="G355" s="38">
        <v>3365</v>
      </c>
      <c r="H355" s="179">
        <f>data_input!E357</f>
        <v>3486</v>
      </c>
      <c r="I355" s="171">
        <f>H355</f>
        <v>3486</v>
      </c>
      <c r="J355" s="187"/>
      <c r="K355" s="171"/>
      <c r="L355" s="195"/>
      <c r="M355" s="47"/>
      <c r="N355" s="225"/>
      <c r="O355" s="86"/>
      <c r="P355" s="204">
        <f>data_input!G357</f>
        <v>121</v>
      </c>
      <c r="Q355" s="213">
        <f>P355</f>
        <v>121</v>
      </c>
      <c r="R355" s="220"/>
      <c r="S355" s="213"/>
      <c r="T355" s="213"/>
      <c r="U355" s="47"/>
      <c r="V355" s="233"/>
      <c r="W355" s="225"/>
      <c r="X355" s="86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</row>
    <row r="356" spans="1:121" s="8" customFormat="1" ht="12.75" hidden="1">
      <c r="A356" s="24"/>
      <c r="B356" s="25"/>
      <c r="C356" s="7" t="s">
        <v>357</v>
      </c>
      <c r="D356" s="38"/>
      <c r="E356" s="38"/>
      <c r="F356" s="38"/>
      <c r="G356" s="38">
        <v>-917</v>
      </c>
      <c r="H356" s="179">
        <f>data_input!E358</f>
        <v>-917</v>
      </c>
      <c r="I356" s="171">
        <f>H356</f>
        <v>-917</v>
      </c>
      <c r="J356" s="187"/>
      <c r="K356" s="171"/>
      <c r="L356" s="195"/>
      <c r="M356" s="47"/>
      <c r="N356" s="225"/>
      <c r="O356" s="86"/>
      <c r="P356" s="204">
        <f>data_input!G358</f>
        <v>-1.29497274007365</v>
      </c>
      <c r="Q356" s="213">
        <f>P356</f>
        <v>-1.29497274007365</v>
      </c>
      <c r="R356" s="220"/>
      <c r="S356" s="213"/>
      <c r="T356" s="213"/>
      <c r="U356" s="47"/>
      <c r="V356" s="233"/>
      <c r="W356" s="225"/>
      <c r="X356" s="86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</row>
    <row r="357" spans="1:23" ht="12.75" hidden="1">
      <c r="A357" s="16"/>
      <c r="B357" s="19" t="s">
        <v>343</v>
      </c>
      <c r="C357" s="29"/>
      <c r="D357" s="37">
        <v>1255</v>
      </c>
      <c r="E357" s="37">
        <v>24147</v>
      </c>
      <c r="F357" s="37">
        <v>3</v>
      </c>
      <c r="G357" s="37"/>
      <c r="H357" s="182"/>
      <c r="I357" s="174">
        <f>SUM(I358:I360)</f>
        <v>9662</v>
      </c>
      <c r="J357" s="190">
        <f>data_input!F359</f>
        <v>0.12</v>
      </c>
      <c r="K357" s="174">
        <f>K$348*J357</f>
        <v>620.64</v>
      </c>
      <c r="L357" s="198">
        <f>I357+K357</f>
        <v>10282.64</v>
      </c>
      <c r="M357" s="47"/>
      <c r="N357" s="228">
        <f>L357*$N$6</f>
        <v>931.6216841737452</v>
      </c>
      <c r="P357" s="207"/>
      <c r="Q357" s="216">
        <f>SUM(Q358:Q360)</f>
        <v>342</v>
      </c>
      <c r="R357" s="190">
        <f>L357/$L$348</f>
        <v>0.25571073311449316</v>
      </c>
      <c r="S357" s="216">
        <f>S$348*R357</f>
        <v>9.101505153088363</v>
      </c>
      <c r="T357" s="216">
        <f>S357+Q357</f>
        <v>351.10150515308834</v>
      </c>
      <c r="U357" s="47"/>
      <c r="V357" s="236">
        <f>T357*$V$6</f>
        <v>31.810291476377373</v>
      </c>
      <c r="W357" s="228">
        <f>N357+V357</f>
        <v>963.4319756501226</v>
      </c>
    </row>
    <row r="358" spans="1:23" ht="12.75" hidden="1">
      <c r="A358" s="9"/>
      <c r="B358" s="10"/>
      <c r="C358" s="7" t="s">
        <v>358</v>
      </c>
      <c r="D358" s="38"/>
      <c r="E358" s="38"/>
      <c r="F358" s="38"/>
      <c r="G358" s="38"/>
      <c r="H358" s="179"/>
      <c r="I358" s="171">
        <f>H358</f>
        <v>0</v>
      </c>
      <c r="J358" s="187"/>
      <c r="K358" s="171"/>
      <c r="L358" s="195"/>
      <c r="M358" s="47"/>
      <c r="N358" s="225"/>
      <c r="P358" s="204">
        <f>data_input!G360</f>
        <v>74</v>
      </c>
      <c r="Q358" s="213">
        <f>P358</f>
        <v>74</v>
      </c>
      <c r="R358" s="220"/>
      <c r="S358" s="213"/>
      <c r="T358" s="213"/>
      <c r="U358" s="47"/>
      <c r="V358" s="233"/>
      <c r="W358" s="225"/>
    </row>
    <row r="359" spans="1:23" ht="12.75" hidden="1">
      <c r="A359" s="9"/>
      <c r="B359" s="10"/>
      <c r="C359" s="7" t="s">
        <v>359</v>
      </c>
      <c r="D359" s="38"/>
      <c r="E359" s="38"/>
      <c r="F359" s="38"/>
      <c r="G359" s="38"/>
      <c r="H359" s="179">
        <f>data_input!E361</f>
        <v>0</v>
      </c>
      <c r="I359" s="171">
        <f>H359</f>
        <v>0</v>
      </c>
      <c r="J359" s="187"/>
      <c r="K359" s="171"/>
      <c r="L359" s="195"/>
      <c r="M359" s="47"/>
      <c r="N359" s="225"/>
      <c r="P359" s="204">
        <f>data_input!G361</f>
        <v>0</v>
      </c>
      <c r="Q359" s="213">
        <f>P359</f>
        <v>0</v>
      </c>
      <c r="R359" s="220"/>
      <c r="S359" s="213"/>
      <c r="T359" s="213"/>
      <c r="U359" s="47"/>
      <c r="V359" s="233"/>
      <c r="W359" s="225"/>
    </row>
    <row r="360" spans="1:23" ht="12.75" hidden="1">
      <c r="A360" s="9"/>
      <c r="B360" s="10"/>
      <c r="C360" s="7" t="s">
        <v>360</v>
      </c>
      <c r="D360" s="38"/>
      <c r="E360" s="38"/>
      <c r="F360" s="38"/>
      <c r="G360" s="38"/>
      <c r="H360" s="179">
        <f>data_input!E362</f>
        <v>9662</v>
      </c>
      <c r="I360" s="171">
        <f>H360</f>
        <v>9662</v>
      </c>
      <c r="J360" s="187"/>
      <c r="K360" s="171"/>
      <c r="L360" s="195"/>
      <c r="M360" s="47"/>
      <c r="N360" s="225"/>
      <c r="P360" s="204">
        <f>data_input!G362</f>
        <v>268</v>
      </c>
      <c r="Q360" s="213">
        <f>P360</f>
        <v>268</v>
      </c>
      <c r="R360" s="220"/>
      <c r="S360" s="213"/>
      <c r="T360" s="213"/>
      <c r="U360" s="47"/>
      <c r="V360" s="233"/>
      <c r="W360" s="225"/>
    </row>
    <row r="361" spans="1:24" s="3" customFormat="1" ht="12.75" hidden="1">
      <c r="A361" s="9"/>
      <c r="B361" s="10"/>
      <c r="C361" s="7"/>
      <c r="D361" s="38"/>
      <c r="E361" s="38"/>
      <c r="F361" s="38"/>
      <c r="G361" s="38"/>
      <c r="H361" s="179"/>
      <c r="I361" s="171"/>
      <c r="J361" s="187"/>
      <c r="K361" s="171"/>
      <c r="L361" s="195"/>
      <c r="M361" s="47"/>
      <c r="N361" s="225"/>
      <c r="O361" s="135"/>
      <c r="P361" s="204"/>
      <c r="Q361" s="213"/>
      <c r="R361" s="220"/>
      <c r="S361" s="213"/>
      <c r="T361" s="213"/>
      <c r="U361" s="47"/>
      <c r="V361" s="233"/>
      <c r="W361" s="225"/>
      <c r="X361" s="135"/>
    </row>
    <row r="362" spans="1:24" s="3" customFormat="1" ht="13.5" hidden="1" thickBot="1">
      <c r="A362" s="20" t="s">
        <v>340</v>
      </c>
      <c r="B362" s="21"/>
      <c r="C362" s="22"/>
      <c r="D362" s="35"/>
      <c r="E362" s="35"/>
      <c r="F362" s="35"/>
      <c r="G362" s="35"/>
      <c r="H362" s="180">
        <f>data_input!E364</f>
        <v>11413</v>
      </c>
      <c r="I362" s="172">
        <f>I364+I367+I369</f>
        <v>8420</v>
      </c>
      <c r="J362" s="188">
        <f>data_input!F364</f>
        <v>1</v>
      </c>
      <c r="K362" s="172">
        <f>H362-I362</f>
        <v>2993</v>
      </c>
      <c r="L362" s="196">
        <f>L364+L367+L369</f>
        <v>11413</v>
      </c>
      <c r="M362" s="45">
        <f>H362-L362</f>
        <v>0</v>
      </c>
      <c r="N362" s="226">
        <f>N364+N367+N369</f>
        <v>1034.0338941628759</v>
      </c>
      <c r="O362" s="135"/>
      <c r="P362" s="205">
        <f>data_input!G364</f>
        <v>2762.282</v>
      </c>
      <c r="Q362" s="214">
        <f>Q364+Q367+Q369</f>
        <v>1971</v>
      </c>
      <c r="R362" s="188">
        <f>R364+R367+R369</f>
        <v>1</v>
      </c>
      <c r="S362" s="214">
        <f>P362-Q362</f>
        <v>791.2820000000002</v>
      </c>
      <c r="T362" s="214">
        <f>T364+T367+T369</f>
        <v>2762.282</v>
      </c>
      <c r="U362" s="45">
        <f>P362-T362</f>
        <v>0</v>
      </c>
      <c r="V362" s="234">
        <f>V364+V367+V369</f>
        <v>250.26664446122993</v>
      </c>
      <c r="W362" s="226">
        <f>W364+W367+W369</f>
        <v>1284.3005386241057</v>
      </c>
      <c r="X362" s="135"/>
    </row>
    <row r="363" spans="1:24" s="3" customFormat="1" ht="12.75" hidden="1">
      <c r="A363" s="16"/>
      <c r="B363" s="28"/>
      <c r="C363" s="23"/>
      <c r="D363" s="36"/>
      <c r="E363" s="36"/>
      <c r="F363" s="36"/>
      <c r="G363" s="36"/>
      <c r="H363" s="181"/>
      <c r="I363" s="173"/>
      <c r="J363" s="189"/>
      <c r="K363" s="173"/>
      <c r="L363" s="197"/>
      <c r="M363" s="45"/>
      <c r="N363" s="227"/>
      <c r="O363" s="135"/>
      <c r="P363" s="206"/>
      <c r="Q363" s="215"/>
      <c r="R363" s="189"/>
      <c r="S363" s="215"/>
      <c r="T363" s="215"/>
      <c r="U363" s="45"/>
      <c r="V363" s="235"/>
      <c r="W363" s="227"/>
      <c r="X363" s="135"/>
    </row>
    <row r="364" spans="1:24" s="3" customFormat="1" ht="12.75" hidden="1">
      <c r="A364" s="16"/>
      <c r="B364" s="19" t="s">
        <v>341</v>
      </c>
      <c r="C364" s="29"/>
      <c r="D364" s="37">
        <v>1229</v>
      </c>
      <c r="E364" s="37" t="s">
        <v>282</v>
      </c>
      <c r="F364" s="37">
        <v>4</v>
      </c>
      <c r="G364" s="37"/>
      <c r="H364" s="182"/>
      <c r="I364" s="174">
        <f>SUM(I365:I366)</f>
        <v>1439</v>
      </c>
      <c r="J364" s="190">
        <f>data_input!F366</f>
        <v>0.16</v>
      </c>
      <c r="K364" s="174">
        <f>K$362*J364</f>
        <v>478.88</v>
      </c>
      <c r="L364" s="198">
        <f>I364+K364</f>
        <v>1917.88</v>
      </c>
      <c r="M364" s="47"/>
      <c r="N364" s="228">
        <f>L364*$N$6</f>
        <v>173.7626325188028</v>
      </c>
      <c r="O364" s="135"/>
      <c r="P364" s="207"/>
      <c r="Q364" s="216">
        <f>SUM(Q365:Q366)</f>
        <v>514</v>
      </c>
      <c r="R364" s="190">
        <f>L364/L362</f>
        <v>0.16804345921317795</v>
      </c>
      <c r="S364" s="216">
        <f>S362*R364</f>
        <v>132.96976449312191</v>
      </c>
      <c r="T364" s="216">
        <f>S364+Q364</f>
        <v>646.9697644931219</v>
      </c>
      <c r="U364" s="47"/>
      <c r="V364" s="236">
        <f>T364*$V$6</f>
        <v>58.616372994345184</v>
      </c>
      <c r="W364" s="228">
        <f>N364+V364</f>
        <v>232.379005513148</v>
      </c>
      <c r="X364" s="135"/>
    </row>
    <row r="365" spans="1:24" s="3" customFormat="1" ht="12.75" hidden="1">
      <c r="A365" s="9"/>
      <c r="B365" s="10"/>
      <c r="C365" s="7" t="s">
        <v>344</v>
      </c>
      <c r="D365" s="38"/>
      <c r="E365" s="38"/>
      <c r="F365" s="38"/>
      <c r="G365" s="38"/>
      <c r="H365" s="179">
        <f>data_input!E367</f>
        <v>0</v>
      </c>
      <c r="I365" s="171">
        <f>H365</f>
        <v>0</v>
      </c>
      <c r="J365" s="187"/>
      <c r="K365" s="171"/>
      <c r="L365" s="195"/>
      <c r="M365" s="47"/>
      <c r="N365" s="225"/>
      <c r="O365" s="135"/>
      <c r="P365" s="204">
        <f>data_input!G367</f>
        <v>0</v>
      </c>
      <c r="Q365" s="213">
        <f>P365</f>
        <v>0</v>
      </c>
      <c r="R365" s="220"/>
      <c r="S365" s="213"/>
      <c r="T365" s="213"/>
      <c r="U365" s="47"/>
      <c r="V365" s="233"/>
      <c r="W365" s="225"/>
      <c r="X365" s="135"/>
    </row>
    <row r="366" spans="1:24" s="3" customFormat="1" ht="12.75" hidden="1">
      <c r="A366" s="9"/>
      <c r="B366" s="10"/>
      <c r="C366" s="7" t="s">
        <v>352</v>
      </c>
      <c r="D366" s="38"/>
      <c r="E366" s="38"/>
      <c r="F366" s="38"/>
      <c r="G366" s="38"/>
      <c r="H366" s="179">
        <f>data_input!E368</f>
        <v>1439</v>
      </c>
      <c r="I366" s="171">
        <f>H366</f>
        <v>1439</v>
      </c>
      <c r="J366" s="187"/>
      <c r="K366" s="171"/>
      <c r="L366" s="195"/>
      <c r="M366" s="47"/>
      <c r="N366" s="225"/>
      <c r="O366" s="135"/>
      <c r="P366" s="204">
        <f>data_input!G368</f>
        <v>514</v>
      </c>
      <c r="Q366" s="213">
        <f>P366</f>
        <v>514</v>
      </c>
      <c r="R366" s="220"/>
      <c r="S366" s="213"/>
      <c r="T366" s="213"/>
      <c r="U366" s="47"/>
      <c r="V366" s="233"/>
      <c r="W366" s="225"/>
      <c r="X366" s="135"/>
    </row>
    <row r="367" spans="1:24" s="3" customFormat="1" ht="12.75" hidden="1">
      <c r="A367" s="16"/>
      <c r="B367" s="19" t="s">
        <v>342</v>
      </c>
      <c r="C367" s="29"/>
      <c r="D367" s="37">
        <v>1239</v>
      </c>
      <c r="E367" s="37" t="s">
        <v>283</v>
      </c>
      <c r="F367" s="37">
        <v>4</v>
      </c>
      <c r="G367" s="37"/>
      <c r="H367" s="182"/>
      <c r="I367" s="174">
        <f>I368</f>
        <v>3425</v>
      </c>
      <c r="J367" s="190">
        <f>data_input!F369</f>
        <v>0.37</v>
      </c>
      <c r="K367" s="174">
        <f>K368</f>
        <v>1107.41</v>
      </c>
      <c r="L367" s="198">
        <f>L368</f>
        <v>4532.41</v>
      </c>
      <c r="M367" s="49"/>
      <c r="N367" s="228">
        <f>N368</f>
        <v>410.6427374259844</v>
      </c>
      <c r="O367" s="135"/>
      <c r="P367" s="207"/>
      <c r="Q367" s="216">
        <f>Q368</f>
        <v>525</v>
      </c>
      <c r="R367" s="190">
        <f>R368</f>
        <v>0.397126960483659</v>
      </c>
      <c r="S367" s="216">
        <f>S368</f>
        <v>314.2394155454307</v>
      </c>
      <c r="T367" s="216">
        <f>T368</f>
        <v>839.2394155454307</v>
      </c>
      <c r="U367" s="49"/>
      <c r="V367" s="236">
        <f>V368</f>
        <v>76.03627451076997</v>
      </c>
      <c r="W367" s="228">
        <f>W368</f>
        <v>486.67901193675436</v>
      </c>
      <c r="X367" s="135"/>
    </row>
    <row r="368" spans="1:24" s="3" customFormat="1" ht="12.75" hidden="1">
      <c r="A368" s="24"/>
      <c r="B368" s="25"/>
      <c r="C368" s="7" t="s">
        <v>353</v>
      </c>
      <c r="D368" s="38"/>
      <c r="E368" s="38"/>
      <c r="F368" s="38"/>
      <c r="G368" s="38"/>
      <c r="H368" s="179">
        <f>data_input!E370</f>
        <v>3425</v>
      </c>
      <c r="I368" s="171">
        <f>H368</f>
        <v>3425</v>
      </c>
      <c r="J368" s="187">
        <f>data_input!F370</f>
        <v>0.37</v>
      </c>
      <c r="K368" s="171">
        <f>K$362*J368</f>
        <v>1107.41</v>
      </c>
      <c r="L368" s="195">
        <f>K368+I368</f>
        <v>4532.41</v>
      </c>
      <c r="M368" s="47"/>
      <c r="N368" s="225">
        <f>L368*$N$6</f>
        <v>410.6427374259844</v>
      </c>
      <c r="O368" s="135"/>
      <c r="P368" s="204">
        <f>data_input!G370</f>
        <v>525</v>
      </c>
      <c r="Q368" s="213">
        <f>P368</f>
        <v>525</v>
      </c>
      <c r="R368" s="220">
        <f>L368/$L$362</f>
        <v>0.397126960483659</v>
      </c>
      <c r="S368" s="213">
        <f>S$362*R368</f>
        <v>314.2394155454307</v>
      </c>
      <c r="T368" s="213">
        <f>S368+Q368</f>
        <v>839.2394155454307</v>
      </c>
      <c r="U368" s="47"/>
      <c r="V368" s="233">
        <f>T368*$V$6</f>
        <v>76.03627451076997</v>
      </c>
      <c r="W368" s="225">
        <f>N368+V368</f>
        <v>486.67901193675436</v>
      </c>
      <c r="X368" s="135"/>
    </row>
    <row r="369" spans="1:24" s="3" customFormat="1" ht="12.75" hidden="1">
      <c r="A369" s="16"/>
      <c r="B369" s="19" t="s">
        <v>343</v>
      </c>
      <c r="C369" s="29"/>
      <c r="D369" s="37">
        <v>1262</v>
      </c>
      <c r="E369" s="37">
        <v>23503</v>
      </c>
      <c r="F369" s="37">
        <v>4</v>
      </c>
      <c r="G369" s="37"/>
      <c r="H369" s="182"/>
      <c r="I369" s="174">
        <f>I370</f>
        <v>3556</v>
      </c>
      <c r="J369" s="190">
        <f>data_input!F371</f>
        <v>0.47</v>
      </c>
      <c r="K369" s="174">
        <f>K370</f>
        <v>1406.7099999999998</v>
      </c>
      <c r="L369" s="198">
        <f>L370</f>
        <v>4962.71</v>
      </c>
      <c r="M369" s="49"/>
      <c r="N369" s="228">
        <f>N370</f>
        <v>449.6285242180886</v>
      </c>
      <c r="O369" s="135"/>
      <c r="P369" s="207"/>
      <c r="Q369" s="216">
        <f>Q370</f>
        <v>932</v>
      </c>
      <c r="R369" s="190">
        <f>R370</f>
        <v>0.43482958030316304</v>
      </c>
      <c r="S369" s="216">
        <f>S370</f>
        <v>344.0728199614475</v>
      </c>
      <c r="T369" s="216">
        <f>T370</f>
        <v>1276.0728199614475</v>
      </c>
      <c r="U369" s="49"/>
      <c r="V369" s="236">
        <f>V370</f>
        <v>115.61399695611478</v>
      </c>
      <c r="W369" s="228">
        <f>W370</f>
        <v>565.2425211742034</v>
      </c>
      <c r="X369" s="135"/>
    </row>
    <row r="370" spans="1:24" s="3" customFormat="1" ht="12.75" hidden="1">
      <c r="A370" s="9"/>
      <c r="B370" s="10"/>
      <c r="C370" s="7" t="s">
        <v>346</v>
      </c>
      <c r="D370" s="38"/>
      <c r="E370" s="38"/>
      <c r="F370" s="38"/>
      <c r="G370" s="38"/>
      <c r="H370" s="179">
        <f>data_input!E372</f>
        <v>3556</v>
      </c>
      <c r="I370" s="171">
        <f>H370</f>
        <v>3556</v>
      </c>
      <c r="J370" s="187">
        <f>data_input!F372</f>
        <v>0.47</v>
      </c>
      <c r="K370" s="171">
        <f>K$362*J370</f>
        <v>1406.7099999999998</v>
      </c>
      <c r="L370" s="195">
        <f>K370+I370</f>
        <v>4962.71</v>
      </c>
      <c r="M370" s="47"/>
      <c r="N370" s="225">
        <f>L370*$N$6</f>
        <v>449.6285242180886</v>
      </c>
      <c r="O370" s="135"/>
      <c r="P370" s="204">
        <f>data_input!G372</f>
        <v>932</v>
      </c>
      <c r="Q370" s="213">
        <f>P370</f>
        <v>932</v>
      </c>
      <c r="R370" s="220">
        <f>L370/$L$362</f>
        <v>0.43482958030316304</v>
      </c>
      <c r="S370" s="213">
        <f>S$362*R370</f>
        <v>344.0728199614475</v>
      </c>
      <c r="T370" s="213">
        <f>S370+Q370</f>
        <v>1276.0728199614475</v>
      </c>
      <c r="U370" s="47"/>
      <c r="V370" s="233">
        <f>T370*$V$6</f>
        <v>115.61399695611478</v>
      </c>
      <c r="W370" s="225">
        <f>N370+V370</f>
        <v>565.2425211742034</v>
      </c>
      <c r="X370" s="135"/>
    </row>
    <row r="371" spans="1:24" s="3" customFormat="1" ht="12.75">
      <c r="A371" s="9"/>
      <c r="B371" s="10"/>
      <c r="C371" s="7"/>
      <c r="D371" s="38"/>
      <c r="E371" s="38"/>
      <c r="F371" s="38"/>
      <c r="G371" s="38"/>
      <c r="H371" s="179"/>
      <c r="I371" s="171"/>
      <c r="J371" s="187"/>
      <c r="K371" s="171"/>
      <c r="L371" s="195"/>
      <c r="M371" s="47"/>
      <c r="N371" s="225"/>
      <c r="O371" s="135"/>
      <c r="P371" s="204"/>
      <c r="Q371" s="213"/>
      <c r="R371" s="220"/>
      <c r="S371" s="213"/>
      <c r="T371" s="213"/>
      <c r="U371" s="47"/>
      <c r="V371" s="233"/>
      <c r="W371" s="225"/>
      <c r="X371" s="135"/>
    </row>
    <row r="372" spans="1:23" ht="12.75">
      <c r="A372" s="12"/>
      <c r="B372" s="5"/>
      <c r="C372" s="7"/>
      <c r="D372" s="38"/>
      <c r="E372" s="38"/>
      <c r="F372" s="38"/>
      <c r="G372" s="38"/>
      <c r="H372" s="179"/>
      <c r="I372" s="171"/>
      <c r="J372" s="187"/>
      <c r="K372" s="171"/>
      <c r="L372" s="195"/>
      <c r="M372" s="47"/>
      <c r="N372" s="225"/>
      <c r="P372" s="204"/>
      <c r="Q372" s="213"/>
      <c r="R372" s="220"/>
      <c r="S372" s="213"/>
      <c r="T372" s="213"/>
      <c r="U372" s="47"/>
      <c r="V372" s="233"/>
      <c r="W372" s="225"/>
    </row>
    <row r="373" spans="1:121" s="8" customFormat="1" ht="12.75">
      <c r="A373" s="275" t="str">
        <f>data_input!J27</f>
        <v>Source: U.S. Census Bureau, 2010 Census, http://factfinder2.census.gov/main.html</v>
      </c>
      <c r="B373" s="276"/>
      <c r="C373" s="276"/>
      <c r="D373" s="276"/>
      <c r="E373" s="276"/>
      <c r="F373" s="276"/>
      <c r="G373" s="276"/>
      <c r="H373" s="276"/>
      <c r="I373" s="276"/>
      <c r="J373" s="276"/>
      <c r="K373" s="276"/>
      <c r="L373" s="276"/>
      <c r="M373" s="276"/>
      <c r="N373" s="276"/>
      <c r="O373" s="276"/>
      <c r="P373" s="276"/>
      <c r="Q373" s="276"/>
      <c r="R373" s="276"/>
      <c r="S373" s="276"/>
      <c r="T373" s="276"/>
      <c r="U373" s="276"/>
      <c r="V373" s="276"/>
      <c r="W373" s="276"/>
      <c r="X373" s="86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</row>
    <row r="374" spans="1:121" s="8" customFormat="1" ht="12.75">
      <c r="A374" s="86"/>
      <c r="B374" s="5"/>
      <c r="C374" s="7"/>
      <c r="D374" s="38"/>
      <c r="E374" s="38"/>
      <c r="F374" s="38"/>
      <c r="G374" s="38"/>
      <c r="H374" s="179"/>
      <c r="I374" s="171"/>
      <c r="J374" s="187"/>
      <c r="K374" s="171"/>
      <c r="L374" s="195"/>
      <c r="M374" s="47"/>
      <c r="N374" s="225"/>
      <c r="O374" s="86"/>
      <c r="P374" s="208"/>
      <c r="Q374" s="213"/>
      <c r="R374" s="220"/>
      <c r="S374" s="213"/>
      <c r="T374" s="213"/>
      <c r="U374" s="47"/>
      <c r="V374" s="233"/>
      <c r="W374" s="225"/>
      <c r="X374" s="86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</row>
    <row r="375" spans="1:121" s="8" customFormat="1" ht="12.75">
      <c r="A375" s="86"/>
      <c r="B375" s="5"/>
      <c r="C375" s="7"/>
      <c r="D375" s="38"/>
      <c r="E375" s="38"/>
      <c r="F375" s="38"/>
      <c r="G375" s="38"/>
      <c r="H375" s="179"/>
      <c r="I375" s="171"/>
      <c r="J375" s="187"/>
      <c r="K375" s="171"/>
      <c r="L375" s="195"/>
      <c r="M375" s="47"/>
      <c r="N375" s="225"/>
      <c r="O375" s="86"/>
      <c r="P375" s="208"/>
      <c r="Q375" s="213"/>
      <c r="R375" s="220"/>
      <c r="S375" s="213"/>
      <c r="T375" s="213"/>
      <c r="U375" s="47"/>
      <c r="V375" s="233"/>
      <c r="W375" s="225"/>
      <c r="X375" s="86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</row>
    <row r="376" spans="1:121" s="8" customFormat="1" ht="12.75">
      <c r="A376" s="86"/>
      <c r="B376" s="5"/>
      <c r="C376" s="7"/>
      <c r="D376" s="38"/>
      <c r="E376" s="38"/>
      <c r="F376" s="38"/>
      <c r="G376" s="38"/>
      <c r="H376" s="179"/>
      <c r="I376" s="171"/>
      <c r="J376" s="187"/>
      <c r="K376" s="171"/>
      <c r="L376" s="195"/>
      <c r="M376" s="47"/>
      <c r="N376" s="225"/>
      <c r="O376" s="86"/>
      <c r="P376" s="204"/>
      <c r="Q376" s="213"/>
      <c r="R376" s="220"/>
      <c r="S376" s="213"/>
      <c r="T376" s="213"/>
      <c r="U376" s="47"/>
      <c r="V376" s="233"/>
      <c r="W376" s="225"/>
      <c r="X376" s="86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</row>
    <row r="377" spans="1:121" s="8" customFormat="1" ht="12.75">
      <c r="A377" s="7"/>
      <c r="B377" s="5"/>
      <c r="C377" s="7"/>
      <c r="D377" s="38"/>
      <c r="E377" s="38"/>
      <c r="F377" s="38"/>
      <c r="G377" s="38"/>
      <c r="H377" s="179"/>
      <c r="I377" s="171"/>
      <c r="J377" s="187"/>
      <c r="K377" s="171"/>
      <c r="L377" s="195"/>
      <c r="M377" s="47"/>
      <c r="N377" s="225"/>
      <c r="O377" s="86"/>
      <c r="P377" s="204"/>
      <c r="Q377" s="213"/>
      <c r="R377" s="220"/>
      <c r="S377" s="213"/>
      <c r="T377" s="213"/>
      <c r="U377" s="47"/>
      <c r="V377" s="233"/>
      <c r="W377" s="225"/>
      <c r="X377" s="86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</row>
    <row r="378" spans="1:121" s="8" customFormat="1" ht="12.75">
      <c r="A378" s="7"/>
      <c r="B378" s="5"/>
      <c r="C378" s="7"/>
      <c r="D378" s="38"/>
      <c r="E378" s="38"/>
      <c r="F378" s="38"/>
      <c r="G378" s="38"/>
      <c r="H378" s="179"/>
      <c r="I378" s="171"/>
      <c r="J378" s="187"/>
      <c r="K378" s="171"/>
      <c r="L378" s="195"/>
      <c r="M378" s="47"/>
      <c r="N378" s="225"/>
      <c r="O378" s="86"/>
      <c r="P378" s="204"/>
      <c r="Q378" s="213"/>
      <c r="R378" s="220"/>
      <c r="S378" s="213"/>
      <c r="T378" s="213"/>
      <c r="U378" s="47"/>
      <c r="V378" s="233"/>
      <c r="W378" s="225"/>
      <c r="X378" s="86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</row>
    <row r="379" spans="1:121" s="8" customFormat="1" ht="12.75">
      <c r="A379" s="7"/>
      <c r="B379" s="5"/>
      <c r="C379" s="7"/>
      <c r="D379" s="38"/>
      <c r="E379" s="38"/>
      <c r="F379" s="38"/>
      <c r="G379" s="38"/>
      <c r="H379" s="179"/>
      <c r="I379" s="171"/>
      <c r="J379" s="187"/>
      <c r="K379" s="171"/>
      <c r="L379" s="195"/>
      <c r="M379" s="47"/>
      <c r="N379" s="225"/>
      <c r="O379" s="86"/>
      <c r="P379" s="204"/>
      <c r="Q379" s="213"/>
      <c r="R379" s="220"/>
      <c r="S379" s="213"/>
      <c r="T379" s="213"/>
      <c r="U379" s="47"/>
      <c r="V379" s="233"/>
      <c r="W379" s="225"/>
      <c r="X379" s="86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</row>
    <row r="380" spans="1:121" s="8" customFormat="1" ht="12.75">
      <c r="A380" s="7"/>
      <c r="B380" s="5"/>
      <c r="C380" s="7"/>
      <c r="D380" s="38"/>
      <c r="E380" s="38"/>
      <c r="F380" s="38"/>
      <c r="G380" s="38"/>
      <c r="H380" s="179"/>
      <c r="I380" s="171"/>
      <c r="J380" s="187"/>
      <c r="K380" s="171"/>
      <c r="L380" s="195"/>
      <c r="M380" s="47"/>
      <c r="N380" s="225"/>
      <c r="O380" s="86"/>
      <c r="P380" s="204"/>
      <c r="Q380" s="213"/>
      <c r="R380" s="220"/>
      <c r="S380" s="213"/>
      <c r="T380" s="213"/>
      <c r="U380" s="47"/>
      <c r="V380" s="233"/>
      <c r="W380" s="225"/>
      <c r="X380" s="86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</row>
    <row r="381" spans="1:121" s="8" customFormat="1" ht="12.75">
      <c r="A381" s="7"/>
      <c r="B381" s="5"/>
      <c r="C381" s="7"/>
      <c r="D381" s="38"/>
      <c r="E381" s="38"/>
      <c r="F381" s="38"/>
      <c r="G381" s="38"/>
      <c r="H381" s="179"/>
      <c r="I381" s="171"/>
      <c r="J381" s="187"/>
      <c r="K381" s="171"/>
      <c r="L381" s="195"/>
      <c r="M381" s="47"/>
      <c r="N381" s="225"/>
      <c r="O381" s="86"/>
      <c r="P381" s="204"/>
      <c r="Q381" s="213"/>
      <c r="R381" s="220"/>
      <c r="S381" s="213"/>
      <c r="T381" s="213"/>
      <c r="U381" s="47"/>
      <c r="V381" s="233"/>
      <c r="W381" s="225"/>
      <c r="X381" s="86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</row>
    <row r="382" spans="1:23" ht="12.75">
      <c r="A382" s="13"/>
      <c r="B382" s="14"/>
      <c r="C382" s="13"/>
      <c r="D382" s="39"/>
      <c r="E382" s="39"/>
      <c r="F382" s="39"/>
      <c r="G382" s="39"/>
      <c r="H382" s="179"/>
      <c r="I382" s="171"/>
      <c r="J382" s="187"/>
      <c r="K382" s="171"/>
      <c r="L382" s="195"/>
      <c r="M382" s="47"/>
      <c r="N382" s="225"/>
      <c r="P382" s="204"/>
      <c r="Q382" s="213"/>
      <c r="R382" s="220"/>
      <c r="S382" s="213"/>
      <c r="T382" s="213"/>
      <c r="U382" s="47"/>
      <c r="V382" s="233"/>
      <c r="W382" s="225"/>
    </row>
    <row r="383" spans="1:121" ht="12.75">
      <c r="A383" s="13"/>
      <c r="B383" s="14"/>
      <c r="C383" s="13"/>
      <c r="D383" s="39"/>
      <c r="E383" s="39"/>
      <c r="F383" s="39"/>
      <c r="G383" s="39"/>
      <c r="H383" s="179"/>
      <c r="I383" s="171"/>
      <c r="J383" s="187"/>
      <c r="K383" s="171"/>
      <c r="L383" s="195"/>
      <c r="M383" s="47"/>
      <c r="N383" s="225"/>
      <c r="P383" s="204"/>
      <c r="Q383" s="213"/>
      <c r="R383" s="220"/>
      <c r="S383" s="213"/>
      <c r="T383" s="213"/>
      <c r="U383" s="47"/>
      <c r="V383" s="233"/>
      <c r="W383" s="225"/>
      <c r="X383" s="137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</row>
    <row r="384" spans="1:121" ht="12.75">
      <c r="A384" s="13"/>
      <c r="B384" s="14"/>
      <c r="C384" s="13"/>
      <c r="D384" s="39"/>
      <c r="E384" s="39"/>
      <c r="F384" s="39"/>
      <c r="G384" s="39"/>
      <c r="H384" s="179"/>
      <c r="I384" s="171"/>
      <c r="J384" s="187"/>
      <c r="K384" s="171"/>
      <c r="L384" s="195"/>
      <c r="M384" s="47"/>
      <c r="N384" s="225"/>
      <c r="P384" s="204"/>
      <c r="Q384" s="213"/>
      <c r="R384" s="220"/>
      <c r="S384" s="213"/>
      <c r="T384" s="213"/>
      <c r="U384" s="47"/>
      <c r="V384" s="233"/>
      <c r="W384" s="225"/>
      <c r="X384" s="137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</row>
    <row r="385" spans="1:121" ht="12.75">
      <c r="A385" s="13"/>
      <c r="B385" s="14"/>
      <c r="C385" s="13"/>
      <c r="D385" s="39"/>
      <c r="E385" s="39"/>
      <c r="F385" s="39"/>
      <c r="G385" s="39"/>
      <c r="H385" s="179"/>
      <c r="I385" s="171"/>
      <c r="J385" s="187"/>
      <c r="K385" s="171"/>
      <c r="L385" s="195"/>
      <c r="M385" s="47"/>
      <c r="N385" s="225"/>
      <c r="P385" s="204"/>
      <c r="Q385" s="213"/>
      <c r="R385" s="220"/>
      <c r="S385" s="213"/>
      <c r="T385" s="213"/>
      <c r="U385" s="47"/>
      <c r="V385" s="233"/>
      <c r="W385" s="225"/>
      <c r="X385" s="137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</row>
    <row r="386" spans="1:121" ht="12.75">
      <c r="A386" s="13"/>
      <c r="B386" s="14"/>
      <c r="C386" s="13"/>
      <c r="D386" s="39"/>
      <c r="E386" s="39"/>
      <c r="F386" s="39"/>
      <c r="G386" s="39"/>
      <c r="H386" s="179"/>
      <c r="I386" s="171"/>
      <c r="J386" s="187"/>
      <c r="K386" s="171"/>
      <c r="L386" s="195"/>
      <c r="M386" s="47"/>
      <c r="N386" s="225"/>
      <c r="P386" s="204"/>
      <c r="Q386" s="213"/>
      <c r="R386" s="220"/>
      <c r="S386" s="213"/>
      <c r="T386" s="213"/>
      <c r="U386" s="47"/>
      <c r="V386" s="233"/>
      <c r="W386" s="225"/>
      <c r="X386" s="137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</row>
    <row r="387" spans="1:121" ht="12.75">
      <c r="A387" s="13"/>
      <c r="B387" s="14"/>
      <c r="C387" s="13"/>
      <c r="D387" s="39"/>
      <c r="E387" s="39"/>
      <c r="F387" s="39"/>
      <c r="G387" s="39"/>
      <c r="H387" s="179"/>
      <c r="I387" s="171"/>
      <c r="J387" s="187"/>
      <c r="K387" s="171"/>
      <c r="L387" s="195"/>
      <c r="M387" s="47"/>
      <c r="N387" s="225"/>
      <c r="P387" s="204"/>
      <c r="Q387" s="213"/>
      <c r="R387" s="220"/>
      <c r="S387" s="213"/>
      <c r="T387" s="213"/>
      <c r="U387" s="47"/>
      <c r="V387" s="233"/>
      <c r="W387" s="225"/>
      <c r="X387" s="13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</row>
    <row r="388" spans="1:121" ht="12.75">
      <c r="A388" s="13"/>
      <c r="B388" s="14"/>
      <c r="C388" s="13"/>
      <c r="D388" s="39"/>
      <c r="E388" s="39"/>
      <c r="F388" s="39"/>
      <c r="G388" s="39"/>
      <c r="H388" s="179"/>
      <c r="I388" s="171"/>
      <c r="J388" s="187"/>
      <c r="K388" s="171"/>
      <c r="L388" s="195"/>
      <c r="M388" s="47"/>
      <c r="N388" s="225"/>
      <c r="P388" s="204"/>
      <c r="Q388" s="213"/>
      <c r="R388" s="220"/>
      <c r="S388" s="213"/>
      <c r="T388" s="213"/>
      <c r="U388" s="47"/>
      <c r="V388" s="233"/>
      <c r="W388" s="225"/>
      <c r="X388" s="137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</row>
    <row r="389" spans="1:121" ht="12.75">
      <c r="A389" s="13"/>
      <c r="B389" s="14"/>
      <c r="C389" s="13"/>
      <c r="D389" s="39"/>
      <c r="E389" s="39"/>
      <c r="F389" s="39"/>
      <c r="G389" s="39"/>
      <c r="H389" s="179"/>
      <c r="I389" s="171"/>
      <c r="J389" s="187"/>
      <c r="K389" s="171"/>
      <c r="L389" s="195"/>
      <c r="M389" s="47"/>
      <c r="N389" s="225"/>
      <c r="P389" s="204"/>
      <c r="Q389" s="213"/>
      <c r="R389" s="220"/>
      <c r="S389" s="213"/>
      <c r="T389" s="213"/>
      <c r="U389" s="47"/>
      <c r="V389" s="233"/>
      <c r="W389" s="225"/>
      <c r="X389" s="137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</row>
    <row r="390" spans="1:121" ht="12.75">
      <c r="A390" s="13"/>
      <c r="B390" s="14"/>
      <c r="C390" s="13"/>
      <c r="D390" s="39"/>
      <c r="E390" s="39"/>
      <c r="F390" s="39"/>
      <c r="G390" s="39"/>
      <c r="H390" s="179"/>
      <c r="I390" s="171"/>
      <c r="J390" s="187"/>
      <c r="K390" s="171"/>
      <c r="L390" s="195"/>
      <c r="M390" s="47"/>
      <c r="N390" s="225"/>
      <c r="P390" s="204"/>
      <c r="Q390" s="213"/>
      <c r="R390" s="220"/>
      <c r="S390" s="213"/>
      <c r="T390" s="213"/>
      <c r="U390" s="47"/>
      <c r="V390" s="233"/>
      <c r="W390" s="225"/>
      <c r="X390" s="137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</row>
    <row r="391" spans="1:121" ht="12.75">
      <c r="A391" s="13"/>
      <c r="B391" s="14"/>
      <c r="C391" s="13"/>
      <c r="D391" s="39"/>
      <c r="E391" s="39"/>
      <c r="F391" s="39"/>
      <c r="G391" s="39"/>
      <c r="H391" s="179"/>
      <c r="I391" s="171"/>
      <c r="J391" s="187"/>
      <c r="K391" s="171"/>
      <c r="L391" s="195"/>
      <c r="M391" s="47"/>
      <c r="N391" s="225"/>
      <c r="P391" s="204"/>
      <c r="Q391" s="213"/>
      <c r="R391" s="220"/>
      <c r="S391" s="213"/>
      <c r="T391" s="213"/>
      <c r="U391" s="47"/>
      <c r="V391" s="233"/>
      <c r="W391" s="225"/>
      <c r="X391" s="137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</row>
    <row r="392" spans="1:121" ht="12.75">
      <c r="A392" s="13"/>
      <c r="B392" s="14"/>
      <c r="C392" s="13"/>
      <c r="D392" s="39"/>
      <c r="E392" s="39"/>
      <c r="F392" s="39"/>
      <c r="G392" s="39"/>
      <c r="H392" s="179"/>
      <c r="I392" s="171"/>
      <c r="J392" s="187"/>
      <c r="K392" s="171"/>
      <c r="L392" s="195"/>
      <c r="M392" s="47"/>
      <c r="N392" s="225"/>
      <c r="P392" s="204"/>
      <c r="Q392" s="213"/>
      <c r="R392" s="220"/>
      <c r="S392" s="213"/>
      <c r="T392" s="213"/>
      <c r="U392" s="47"/>
      <c r="V392" s="233"/>
      <c r="W392" s="225"/>
      <c r="X392" s="137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</row>
    <row r="393" spans="1:121" ht="12.75">
      <c r="A393" s="13"/>
      <c r="B393" s="14"/>
      <c r="C393" s="13"/>
      <c r="D393" s="39"/>
      <c r="E393" s="39"/>
      <c r="F393" s="39"/>
      <c r="G393" s="39"/>
      <c r="H393" s="179"/>
      <c r="I393" s="171"/>
      <c r="J393" s="187"/>
      <c r="K393" s="171"/>
      <c r="L393" s="195"/>
      <c r="M393" s="47"/>
      <c r="N393" s="225"/>
      <c r="P393" s="204"/>
      <c r="Q393" s="213"/>
      <c r="R393" s="220"/>
      <c r="S393" s="213"/>
      <c r="T393" s="213"/>
      <c r="U393" s="47"/>
      <c r="V393" s="233"/>
      <c r="W393" s="225"/>
      <c r="X393" s="137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</row>
    <row r="394" spans="1:121" ht="12.75">
      <c r="A394" s="13"/>
      <c r="B394" s="14"/>
      <c r="C394" s="13"/>
      <c r="D394" s="39"/>
      <c r="E394" s="39"/>
      <c r="F394" s="39"/>
      <c r="G394" s="39"/>
      <c r="H394" s="179"/>
      <c r="I394" s="171"/>
      <c r="J394" s="187"/>
      <c r="K394" s="171"/>
      <c r="L394" s="195"/>
      <c r="M394" s="47"/>
      <c r="N394" s="225"/>
      <c r="P394" s="204"/>
      <c r="Q394" s="213"/>
      <c r="R394" s="220"/>
      <c r="S394" s="213"/>
      <c r="T394" s="213"/>
      <c r="U394" s="47"/>
      <c r="V394" s="233"/>
      <c r="W394" s="225"/>
      <c r="X394" s="137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</row>
    <row r="395" spans="1:121" ht="12.75">
      <c r="A395" s="13"/>
      <c r="B395" s="14"/>
      <c r="C395" s="13"/>
      <c r="D395" s="39"/>
      <c r="E395" s="39"/>
      <c r="F395" s="39"/>
      <c r="G395" s="39"/>
      <c r="H395" s="179"/>
      <c r="I395" s="171"/>
      <c r="J395" s="187"/>
      <c r="K395" s="171"/>
      <c r="L395" s="195"/>
      <c r="M395" s="47"/>
      <c r="N395" s="225"/>
      <c r="P395" s="204"/>
      <c r="Q395" s="213"/>
      <c r="R395" s="220"/>
      <c r="S395" s="213"/>
      <c r="T395" s="213"/>
      <c r="U395" s="47"/>
      <c r="V395" s="233"/>
      <c r="W395" s="225"/>
      <c r="X395" s="137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</row>
    <row r="396" spans="1:121" ht="12.75">
      <c r="A396" s="13"/>
      <c r="B396" s="14"/>
      <c r="C396" s="13"/>
      <c r="D396" s="39"/>
      <c r="E396" s="39"/>
      <c r="F396" s="39"/>
      <c r="G396" s="39"/>
      <c r="H396" s="179"/>
      <c r="I396" s="171"/>
      <c r="J396" s="187"/>
      <c r="K396" s="171"/>
      <c r="L396" s="195"/>
      <c r="M396" s="47"/>
      <c r="N396" s="225"/>
      <c r="P396" s="204"/>
      <c r="Q396" s="213"/>
      <c r="R396" s="220"/>
      <c r="S396" s="213"/>
      <c r="T396" s="213"/>
      <c r="U396" s="47"/>
      <c r="V396" s="233"/>
      <c r="W396" s="225"/>
      <c r="X396" s="137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</row>
  </sheetData>
  <sheetProtection/>
  <mergeCells count="3">
    <mergeCell ref="A373:W373"/>
    <mergeCell ref="P3:V3"/>
    <mergeCell ref="H3:N3"/>
  </mergeCells>
  <conditionalFormatting sqref="M353:M356 M365:M372 M358:M363 M374:M65536 U76:U351 M76:M351 M5:M50 M52:M72 U5:U50 U52:U72">
    <cfRule type="cellIs" priority="14" dxfId="2" operator="notEqual" stopIfTrue="1">
      <formula>0</formula>
    </cfRule>
  </conditionalFormatting>
  <conditionalFormatting sqref="U353:U356 U365:U372 U358:U363 U374:U65536">
    <cfRule type="cellIs" priority="13" dxfId="2" operator="notEqual" stopIfTrue="1">
      <formula>0</formula>
    </cfRule>
  </conditionalFormatting>
  <conditionalFormatting sqref="M73 M51">
    <cfRule type="cellIs" priority="12" dxfId="2" operator="notEqual" stopIfTrue="1">
      <formula>0</formula>
    </cfRule>
  </conditionalFormatting>
  <conditionalFormatting sqref="U73 U51">
    <cfRule type="cellIs" priority="11" dxfId="2" operator="notEqual" stopIfTrue="1">
      <formula>0</formula>
    </cfRule>
  </conditionalFormatting>
  <conditionalFormatting sqref="M352">
    <cfRule type="cellIs" priority="10" dxfId="2" operator="notEqual" stopIfTrue="1">
      <formula>0</formula>
    </cfRule>
  </conditionalFormatting>
  <conditionalFormatting sqref="M364">
    <cfRule type="cellIs" priority="9" dxfId="2" operator="notEqual" stopIfTrue="1">
      <formula>0</formula>
    </cfRule>
  </conditionalFormatting>
  <conditionalFormatting sqref="M357">
    <cfRule type="cellIs" priority="8" dxfId="2" operator="notEqual" stopIfTrue="1">
      <formula>0</formula>
    </cfRule>
  </conditionalFormatting>
  <conditionalFormatting sqref="U352">
    <cfRule type="cellIs" priority="7" dxfId="2" operator="notEqual" stopIfTrue="1">
      <formula>0</formula>
    </cfRule>
  </conditionalFormatting>
  <conditionalFormatting sqref="U364">
    <cfRule type="cellIs" priority="6" dxfId="2" operator="notEqual" stopIfTrue="1">
      <formula>0</formula>
    </cfRule>
  </conditionalFormatting>
  <conditionalFormatting sqref="U357">
    <cfRule type="cellIs" priority="5" dxfId="2" operator="notEqual" stopIfTrue="1">
      <formula>0</formula>
    </cfRule>
  </conditionalFormatting>
  <conditionalFormatting sqref="W6">
    <cfRule type="expression" priority="3" dxfId="2" stopIfTrue="1">
      <formula>$W$6&lt;&gt;$W$12</formula>
    </cfRule>
  </conditionalFormatting>
  <conditionalFormatting sqref="M74:M75 U74:U75">
    <cfRule type="cellIs" priority="1" dxfId="2" operator="notEqual" stopIfTrue="1">
      <formula>0</formula>
    </cfRule>
  </conditionalFormatting>
  <printOptions horizontalCentered="1" verticalCentered="1"/>
  <pageMargins left="0.5" right="0.5" top="0.5" bottom="0.5" header="0.3" footer="0.3"/>
  <pageSetup fitToHeight="0" fitToWidth="1" horizontalDpi="600" verticalDpi="600" orientation="landscape" scale="67" r:id="rId1"/>
  <rowBreaks count="4" manualBreakCount="4">
    <brk id="143" max="22" man="1"/>
    <brk id="212" max="22" man="1"/>
    <brk id="279" max="22" man="1"/>
    <brk id="347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89"/>
  <sheetViews>
    <sheetView tabSelected="1" zoomScale="73" zoomScaleNormal="73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T162" sqref="T162"/>
    </sheetView>
  </sheetViews>
  <sheetFormatPr defaultColWidth="9.140625" defaultRowHeight="12.75"/>
  <cols>
    <col min="1" max="1" width="6.00390625" style="3" customWidth="1"/>
    <col min="2" max="2" width="6.00390625" style="6" customWidth="1"/>
    <col min="3" max="3" width="44.421875" style="3" customWidth="1"/>
    <col min="4" max="5" width="8.57421875" style="32" customWidth="1"/>
    <col min="6" max="6" width="10.421875" style="32" customWidth="1"/>
    <col min="7" max="7" width="6.28125" style="32" customWidth="1"/>
    <col min="8" max="8" width="11.57421875" style="6" customWidth="1"/>
    <col min="9" max="9" width="9.7109375" style="6" customWidth="1"/>
    <col min="10" max="10" width="12.57421875" style="129" customWidth="1"/>
    <col min="11" max="11" width="9.7109375" style="6" customWidth="1"/>
    <col min="12" max="12" width="10.28125" style="6" customWidth="1"/>
    <col min="13" max="13" width="2.28125" style="45" customWidth="1"/>
    <col min="14" max="15" width="11.57421875" style="89" customWidth="1"/>
    <col min="16" max="16" width="7.7109375" style="135" customWidth="1"/>
    <col min="17" max="17" width="13.421875" style="62" customWidth="1"/>
    <col min="18" max="18" width="10.140625" style="62" bestFit="1" customWidth="1"/>
    <col min="19" max="19" width="9.7109375" style="75" customWidth="1"/>
    <col min="20" max="21" width="12.7109375" style="62" customWidth="1"/>
    <col min="22" max="22" width="2.28125" style="45" customWidth="1"/>
    <col min="23" max="27" width="11.57421875" style="89" customWidth="1"/>
    <col min="28" max="28" width="12.57421875" style="89" customWidth="1"/>
    <col min="29" max="29" width="12.28125" style="129" customWidth="1"/>
    <col min="30" max="30" width="17.140625" style="9" hidden="1" customWidth="1"/>
    <col min="31" max="32" width="9.140625" style="3" hidden="1" customWidth="1"/>
    <col min="33" max="123" width="9.140625" style="3" customWidth="1"/>
  </cols>
  <sheetData>
    <row r="1" spans="1:29" ht="15.75">
      <c r="A1" s="122" t="s">
        <v>65</v>
      </c>
      <c r="L1" s="102" t="s">
        <v>307</v>
      </c>
      <c r="N1" s="102" t="s">
        <v>286</v>
      </c>
      <c r="O1" s="102" t="s">
        <v>286</v>
      </c>
      <c r="Q1" s="126"/>
      <c r="U1" s="102" t="s">
        <v>321</v>
      </c>
      <c r="W1" s="102" t="s">
        <v>286</v>
      </c>
      <c r="X1" s="102" t="s">
        <v>286</v>
      </c>
      <c r="Y1" s="102" t="s">
        <v>306</v>
      </c>
      <c r="Z1" s="102" t="s">
        <v>306</v>
      </c>
      <c r="AA1" s="102" t="s">
        <v>386</v>
      </c>
      <c r="AB1" s="102" t="s">
        <v>380</v>
      </c>
      <c r="AC1" s="283"/>
    </row>
    <row r="2" spans="1:29" ht="16.5" thickBot="1">
      <c r="A2" s="122" t="str">
        <f>data_input!J15</f>
        <v>FY 2012</v>
      </c>
      <c r="L2" s="153">
        <f>data_input!J18</f>
        <v>989415</v>
      </c>
      <c r="N2" s="104">
        <f>Y2/(L8+U8)</f>
        <v>0.09060141016059545</v>
      </c>
      <c r="O2" s="104">
        <f>(Y2-AA2)/(L8+U8)</f>
        <v>0.09060141016059545</v>
      </c>
      <c r="U2" s="154">
        <f>data_input!J24</f>
        <v>145556.297</v>
      </c>
      <c r="W2" s="103">
        <f>N2</f>
        <v>0.09060141016059545</v>
      </c>
      <c r="X2" s="103">
        <f>O2</f>
        <v>0.09060141016059545</v>
      </c>
      <c r="Y2" s="153">
        <v>102830</v>
      </c>
      <c r="Z2" s="104">
        <v>102830</v>
      </c>
      <c r="AA2" s="153">
        <f>AB2*84</f>
        <v>0</v>
      </c>
      <c r="AB2" s="314">
        <v>0</v>
      </c>
      <c r="AC2" s="283"/>
    </row>
    <row r="3" spans="1:29" ht="15.75">
      <c r="A3" s="44" t="s">
        <v>385</v>
      </c>
      <c r="B3" s="10"/>
      <c r="C3" s="9"/>
      <c r="D3" s="33"/>
      <c r="E3" s="33"/>
      <c r="F3" s="33"/>
      <c r="G3" s="33"/>
      <c r="H3" s="10"/>
      <c r="I3" s="10"/>
      <c r="J3" s="130"/>
      <c r="K3" s="10"/>
      <c r="L3" s="10"/>
      <c r="N3" s="127"/>
      <c r="O3" s="305" t="s">
        <v>381</v>
      </c>
      <c r="Q3" s="63"/>
      <c r="R3" s="63"/>
      <c r="S3" s="76"/>
      <c r="T3" s="63"/>
      <c r="U3" s="63"/>
      <c r="W3" s="90"/>
      <c r="X3" s="305" t="s">
        <v>381</v>
      </c>
      <c r="Y3" s="90"/>
      <c r="Z3" s="305" t="s">
        <v>381</v>
      </c>
      <c r="AA3" s="305" t="s">
        <v>381</v>
      </c>
      <c r="AB3" s="291" t="s">
        <v>383</v>
      </c>
      <c r="AC3" s="292" t="s">
        <v>384</v>
      </c>
    </row>
    <row r="4" spans="1:29" ht="12.75">
      <c r="A4" s="11"/>
      <c r="B4" s="18"/>
      <c r="C4" s="11"/>
      <c r="D4" s="18" t="s">
        <v>95</v>
      </c>
      <c r="E4" s="18"/>
      <c r="F4" s="18" t="s">
        <v>228</v>
      </c>
      <c r="G4" s="18" t="s">
        <v>291</v>
      </c>
      <c r="H4" s="18" t="s">
        <v>89</v>
      </c>
      <c r="I4" s="18" t="s">
        <v>88</v>
      </c>
      <c r="J4" s="131" t="s">
        <v>88</v>
      </c>
      <c r="K4" s="18" t="s">
        <v>87</v>
      </c>
      <c r="L4" s="18" t="s">
        <v>75</v>
      </c>
      <c r="M4" s="46"/>
      <c r="N4" s="88" t="s">
        <v>284</v>
      </c>
      <c r="O4" s="306" t="s">
        <v>284</v>
      </c>
      <c r="Q4" s="64" t="s">
        <v>89</v>
      </c>
      <c r="R4" s="64" t="s">
        <v>88</v>
      </c>
      <c r="S4" s="77" t="s">
        <v>244</v>
      </c>
      <c r="T4" s="64" t="s">
        <v>87</v>
      </c>
      <c r="U4" s="64" t="s">
        <v>75</v>
      </c>
      <c r="V4" s="46"/>
      <c r="W4" s="88" t="s">
        <v>284</v>
      </c>
      <c r="X4" s="306" t="s">
        <v>284</v>
      </c>
      <c r="Y4" s="88" t="s">
        <v>288</v>
      </c>
      <c r="Z4" s="306" t="s">
        <v>288</v>
      </c>
      <c r="AA4" s="306" t="s">
        <v>288</v>
      </c>
      <c r="AB4" s="293" t="s">
        <v>288</v>
      </c>
      <c r="AC4" s="294" t="s">
        <v>288</v>
      </c>
    </row>
    <row r="5" spans="1:29" ht="12.75">
      <c r="A5" s="11"/>
      <c r="B5" s="18"/>
      <c r="C5" s="11"/>
      <c r="D5" s="18" t="s">
        <v>96</v>
      </c>
      <c r="E5" s="18" t="s">
        <v>249</v>
      </c>
      <c r="F5" s="18" t="s">
        <v>225</v>
      </c>
      <c r="G5" s="18" t="s">
        <v>292</v>
      </c>
      <c r="H5" s="18" t="s">
        <v>90</v>
      </c>
      <c r="I5" s="18" t="s">
        <v>74</v>
      </c>
      <c r="J5" s="131" t="s">
        <v>74</v>
      </c>
      <c r="K5" s="18" t="s">
        <v>74</v>
      </c>
      <c r="L5" s="18" t="s">
        <v>74</v>
      </c>
      <c r="M5" s="46"/>
      <c r="N5" s="88" t="s">
        <v>285</v>
      </c>
      <c r="O5" s="306" t="s">
        <v>285</v>
      </c>
      <c r="P5" s="138"/>
      <c r="Q5" s="64" t="s">
        <v>245</v>
      </c>
      <c r="R5" s="64" t="s">
        <v>245</v>
      </c>
      <c r="S5" s="77" t="s">
        <v>313</v>
      </c>
      <c r="T5" s="64" t="s">
        <v>245</v>
      </c>
      <c r="U5" s="64" t="s">
        <v>245</v>
      </c>
      <c r="V5" s="46"/>
      <c r="W5" s="88" t="s">
        <v>287</v>
      </c>
      <c r="X5" s="306" t="s">
        <v>287</v>
      </c>
      <c r="Y5" s="88" t="s">
        <v>284</v>
      </c>
      <c r="Z5" s="306" t="s">
        <v>382</v>
      </c>
      <c r="AA5" s="306" t="s">
        <v>284</v>
      </c>
      <c r="AB5" s="293" t="s">
        <v>284</v>
      </c>
      <c r="AC5" s="294" t="s">
        <v>284</v>
      </c>
    </row>
    <row r="6" spans="1:29" ht="12.75">
      <c r="A6" s="11"/>
      <c r="B6" s="18"/>
      <c r="C6" s="11"/>
      <c r="D6" s="34"/>
      <c r="E6" s="34"/>
      <c r="F6" s="34"/>
      <c r="G6" s="34"/>
      <c r="H6" s="18"/>
      <c r="I6" s="18"/>
      <c r="J6" s="131"/>
      <c r="K6" s="18"/>
      <c r="L6" s="18"/>
      <c r="M6" s="46"/>
      <c r="N6" s="88"/>
      <c r="O6" s="306"/>
      <c r="Q6" s="64"/>
      <c r="R6" s="64"/>
      <c r="S6" s="77"/>
      <c r="T6" s="64"/>
      <c r="U6" s="64"/>
      <c r="V6" s="46"/>
      <c r="W6" s="88"/>
      <c r="X6" s="306"/>
      <c r="Y6" s="88"/>
      <c r="Z6" s="306"/>
      <c r="AA6" s="306"/>
      <c r="AB6" s="293"/>
      <c r="AC6" s="294"/>
    </row>
    <row r="7" spans="1:29" ht="12.75">
      <c r="A7" s="11"/>
      <c r="B7" s="18"/>
      <c r="C7" s="11"/>
      <c r="D7" s="34"/>
      <c r="E7" s="34"/>
      <c r="F7" s="34"/>
      <c r="G7" s="34"/>
      <c r="H7" s="18"/>
      <c r="I7" s="18"/>
      <c r="J7" s="131"/>
      <c r="K7" s="18"/>
      <c r="L7" s="18"/>
      <c r="M7" s="46"/>
      <c r="N7" s="88"/>
      <c r="O7" s="306"/>
      <c r="Q7" s="64"/>
      <c r="R7" s="64"/>
      <c r="S7" s="77"/>
      <c r="T7" s="64"/>
      <c r="U7" s="64"/>
      <c r="V7" s="46"/>
      <c r="W7" s="88"/>
      <c r="X7" s="306"/>
      <c r="Y7" s="88"/>
      <c r="Z7" s="306"/>
      <c r="AA7" s="306"/>
      <c r="AB7" s="293"/>
      <c r="AC7" s="294"/>
    </row>
    <row r="8" spans="1:32" ht="15.75">
      <c r="A8" s="44" t="s">
        <v>222</v>
      </c>
      <c r="B8" s="18"/>
      <c r="C8" s="11"/>
      <c r="D8" s="34"/>
      <c r="E8" s="34"/>
      <c r="F8" s="34"/>
      <c r="G8" s="34"/>
      <c r="H8" s="41">
        <f>H10+H91+H119+H179+H242+H310</f>
        <v>989415</v>
      </c>
      <c r="I8" s="41">
        <f>I10+I91+I119+I179+I242+I310</f>
        <v>560724</v>
      </c>
      <c r="J8" s="132"/>
      <c r="K8" s="41">
        <f>K10+K91+K119+K179+K242+K310</f>
        <v>428691</v>
      </c>
      <c r="L8" s="41">
        <f>L10+L91+L119+L179+L242+L310</f>
        <v>989415</v>
      </c>
      <c r="M8" s="45">
        <f>H8-L8</f>
        <v>0</v>
      </c>
      <c r="N8" s="91">
        <f>N10+N91+N119+N179+N242+N310</f>
        <v>89642.39423404554</v>
      </c>
      <c r="O8" s="307">
        <f>O10+O91+O119+O179+O242+O310</f>
        <v>89642.39423404554</v>
      </c>
      <c r="Q8" s="65">
        <f>Q10+Q91+Q119+Q179+Q242+Q310</f>
        <v>145556.297</v>
      </c>
      <c r="R8" s="65">
        <f>R10+R91+R119+R179+R242+R310</f>
        <v>8035.887931012117</v>
      </c>
      <c r="S8" s="77"/>
      <c r="T8" s="65">
        <f>T10+T91+T119+T179+T242+T310</f>
        <v>137520.40906898788</v>
      </c>
      <c r="U8" s="65">
        <f>U10+U91+U119+U179+U242+U310</f>
        <v>145556.297</v>
      </c>
      <c r="V8" s="45">
        <f>Q8-U8</f>
        <v>0</v>
      </c>
      <c r="W8" s="91">
        <f>W10+W91+W119+W179+W242+W310</f>
        <v>13187.605765954448</v>
      </c>
      <c r="X8" s="307">
        <f>X10+X91+X119+X179+X242+X310</f>
        <v>13187.605765954448</v>
      </c>
      <c r="Y8" s="91">
        <f>Y10+Y91+Y119+Y179+Y242+Y310</f>
        <v>102830</v>
      </c>
      <c r="Z8" s="307">
        <f>Z10+Z91+Z119+Z179+Z242+Z310</f>
        <v>102830</v>
      </c>
      <c r="AA8" s="307">
        <f>AA10+AA91+AA119+AA179+AA242+AA310</f>
        <v>102830</v>
      </c>
      <c r="AB8" s="295">
        <f>AA8-Y8</f>
        <v>0</v>
      </c>
      <c r="AC8" s="285">
        <f>AB8/Y8</f>
        <v>0</v>
      </c>
      <c r="AD8" s="289">
        <f>IF(ABS(AC8)&gt;0.04999,IF(ABS(AC8)&lt;0.15,1,0),0)</f>
        <v>0</v>
      </c>
      <c r="AE8" s="289">
        <f>IF(ABS(AC8)&gt;0.14999,IF(ABS(AC8)&lt;0.25,2,0),0)</f>
        <v>0</v>
      </c>
      <c r="AF8" s="289">
        <f>IF(ABS(AC8)&gt;0.25,3,0)</f>
        <v>0</v>
      </c>
    </row>
    <row r="9" spans="1:29" ht="12.75">
      <c r="A9" s="11"/>
      <c r="B9" s="18"/>
      <c r="C9" s="11"/>
      <c r="D9" s="34"/>
      <c r="E9" s="34"/>
      <c r="F9" s="34"/>
      <c r="G9" s="34"/>
      <c r="H9" s="18"/>
      <c r="I9" s="18"/>
      <c r="J9" s="131"/>
      <c r="K9" s="18"/>
      <c r="L9" s="18"/>
      <c r="M9" s="46"/>
      <c r="N9" s="88"/>
      <c r="O9" s="306"/>
      <c r="Q9" s="64"/>
      <c r="R9" s="64"/>
      <c r="S9" s="77"/>
      <c r="T9" s="64"/>
      <c r="U9" s="64"/>
      <c r="V9" s="46"/>
      <c r="W9" s="88"/>
      <c r="X9" s="306"/>
      <c r="Y9" s="88"/>
      <c r="Z9" s="306"/>
      <c r="AA9" s="306"/>
      <c r="AB9" s="293"/>
      <c r="AC9" s="294"/>
    </row>
    <row r="10" spans="1:32" ht="15">
      <c r="A10" s="40" t="s">
        <v>113</v>
      </c>
      <c r="B10" s="5"/>
      <c r="C10" s="4"/>
      <c r="D10" s="34"/>
      <c r="E10" s="34"/>
      <c r="F10" s="34"/>
      <c r="G10" s="34"/>
      <c r="H10" s="41">
        <f>H12+H17+H22+H27+H39+H47+H54+H59+H70+H75+H80+H85</f>
        <v>257994</v>
      </c>
      <c r="I10" s="41">
        <f>I12+I17+I22+I27+I39+I47+I54+I59+I70+I75+I80+I85</f>
        <v>152144</v>
      </c>
      <c r="J10" s="132"/>
      <c r="K10" s="41">
        <f>K12+K17+K22+K27+K39+K47+K54+K59+K70+K75+K80+K85</f>
        <v>105850</v>
      </c>
      <c r="L10" s="41">
        <f>L12+L17+L22+L27+L39+L47+L54+L59+L70+L75+L80+L85</f>
        <v>257994</v>
      </c>
      <c r="M10" s="45">
        <f>H10-L10</f>
        <v>0</v>
      </c>
      <c r="N10" s="91">
        <f>N12+N17+N22+N27+N39+N47+N54+N59+N70+N75+N80+N85</f>
        <v>23374.620212972663</v>
      </c>
      <c r="O10" s="307">
        <f>O12+O17+O22+O27+O39+O47+O54+O59+O70+O75+O80+O85</f>
        <v>23374.620212972663</v>
      </c>
      <c r="Q10" s="65">
        <f>Q12+Q17+Q22+Q27+Q39+Q47+Q54+Q59+Q70+Q75+Q80+Q85</f>
        <v>28747.459</v>
      </c>
      <c r="R10" s="65">
        <f>R12+R17+R22+R27+R39+R47+R54+R59+R70+R75+R80+R85</f>
        <v>2761.39885741503</v>
      </c>
      <c r="S10" s="78"/>
      <c r="T10" s="65">
        <f>T12+T17+T22+T27+T39+T47+T54+T59+T70+T75+T80+T85</f>
        <v>25986.060142584967</v>
      </c>
      <c r="U10" s="65">
        <f>U12+U17+U22+U27+U39+U47+U54+U59+U70+U75+U80+U85</f>
        <v>28747.459</v>
      </c>
      <c r="V10" s="45">
        <f>Q10-U10</f>
        <v>0</v>
      </c>
      <c r="W10" s="91">
        <f>W12+W17+W22+W27+W39+W47+W54+W59+W70+W75+W80+W85</f>
        <v>2604.5603239339007</v>
      </c>
      <c r="X10" s="307">
        <f>X12+X17+X22+X27+X39+X47+X54+X59+X70+X75+X80+X85</f>
        <v>2604.5603239339007</v>
      </c>
      <c r="Y10" s="91">
        <f>Y12+Y17+Y22+Y27+Y39+Y47+Y54+Y59+Y70+Y75+Y80+Y85</f>
        <v>25979.18053690656</v>
      </c>
      <c r="Z10" s="307">
        <f>Z12+Z17+Z22+Z27+Z39+Z47+Z54+Z59+Z70+Z75+Z80+Z85</f>
        <v>25979.18053690656</v>
      </c>
      <c r="AA10" s="307">
        <f>AA12+AA17+AA22+AA27+AA39+AA47+AA54+AA59+AA70+AA75+AA80+AA85</f>
        <v>25979.18053690656</v>
      </c>
      <c r="AB10" s="295">
        <f>AA10-Y10</f>
        <v>0</v>
      </c>
      <c r="AC10" s="285">
        <f>AB10/Y10</f>
        <v>0</v>
      </c>
      <c r="AD10" s="289">
        <f>IF(ABS(AC10)&gt;0.04999,IF(ABS(AC10)&lt;0.15,1,0),0)</f>
        <v>0</v>
      </c>
      <c r="AE10" s="289">
        <f>IF(ABS(AC10)&gt;0.14999,IF(ABS(AC10)&lt;0.25,2,0),0)</f>
        <v>0</v>
      </c>
      <c r="AF10" s="289">
        <f>IF(ABS(AC10)&gt;0.25,3,0)</f>
        <v>0</v>
      </c>
    </row>
    <row r="11" spans="1:30" ht="12.75">
      <c r="A11" s="4"/>
      <c r="B11" s="5"/>
      <c r="C11" s="4"/>
      <c r="D11" s="34"/>
      <c r="E11" s="34"/>
      <c r="F11" s="34"/>
      <c r="G11" s="34"/>
      <c r="H11" s="5"/>
      <c r="I11" s="5"/>
      <c r="J11" s="83"/>
      <c r="K11" s="5"/>
      <c r="L11" s="5"/>
      <c r="M11" s="47"/>
      <c r="N11" s="92"/>
      <c r="O11" s="308"/>
      <c r="Q11" s="66"/>
      <c r="R11" s="66"/>
      <c r="S11" s="78"/>
      <c r="T11" s="66"/>
      <c r="U11" s="66"/>
      <c r="V11" s="47"/>
      <c r="W11" s="92"/>
      <c r="X11" s="308"/>
      <c r="Y11" s="92"/>
      <c r="Z11" s="308"/>
      <c r="AA11" s="308"/>
      <c r="AB11" s="296"/>
      <c r="AC11" s="287"/>
      <c r="AD11" s="290"/>
    </row>
    <row r="12" spans="1:123" s="17" customFormat="1" ht="15.75" thickBot="1">
      <c r="A12" s="20" t="s">
        <v>83</v>
      </c>
      <c r="B12" s="21"/>
      <c r="C12" s="22"/>
      <c r="D12" s="35"/>
      <c r="E12" s="35"/>
      <c r="F12" s="35"/>
      <c r="G12" s="35"/>
      <c r="H12" s="21">
        <f>data_input!E12</f>
        <v>9246</v>
      </c>
      <c r="I12" s="21">
        <f>I14</f>
        <v>4134</v>
      </c>
      <c r="J12" s="79">
        <f>data_input!F12</f>
        <v>1</v>
      </c>
      <c r="K12" s="21">
        <f>H12-I12</f>
        <v>5112</v>
      </c>
      <c r="L12" s="21">
        <f>L14</f>
        <v>9246</v>
      </c>
      <c r="M12" s="45">
        <f>H12-L12</f>
        <v>0</v>
      </c>
      <c r="N12" s="93">
        <f>N14</f>
        <v>837.7006383448655</v>
      </c>
      <c r="O12" s="309">
        <f>O14</f>
        <v>837.7006383448655</v>
      </c>
      <c r="P12" s="136"/>
      <c r="Q12" s="68">
        <f>data_input!G12</f>
        <v>5542.613</v>
      </c>
      <c r="R12" s="68">
        <f>R14</f>
        <v>1.7582223570166227</v>
      </c>
      <c r="S12" s="79">
        <f>S14</f>
        <v>1</v>
      </c>
      <c r="T12" s="68">
        <f>Q12-R12</f>
        <v>5540.854777642983</v>
      </c>
      <c r="U12" s="68">
        <f>U14</f>
        <v>5542.613</v>
      </c>
      <c r="V12" s="45">
        <f>Q12-U12</f>
        <v>0</v>
      </c>
      <c r="W12" s="93">
        <f>W14</f>
        <v>502.1685537744484</v>
      </c>
      <c r="X12" s="309">
        <f>X14</f>
        <v>502.1685537744484</v>
      </c>
      <c r="Y12" s="93">
        <f>Y14</f>
        <v>1339.869192119314</v>
      </c>
      <c r="Z12" s="309">
        <f>Z14</f>
        <v>1339.869192119314</v>
      </c>
      <c r="AA12" s="309">
        <f>AA14</f>
        <v>1339.869192119314</v>
      </c>
      <c r="AB12" s="297">
        <f>AA12-Y12</f>
        <v>0</v>
      </c>
      <c r="AC12" s="286">
        <f>AB12/Y12</f>
        <v>0</v>
      </c>
      <c r="AD12" s="289">
        <f>IF(ABS(AC12)&gt;0.04999,IF(ABS(AC12)&lt;0.15,1,0),0)</f>
        <v>0</v>
      </c>
      <c r="AE12" s="289">
        <f>IF(ABS(AC12)&gt;0.14999,IF(ABS(AC12)&lt;0.25,2,0),0)</f>
        <v>0</v>
      </c>
      <c r="AF12" s="289">
        <f>IF(ABS(AC12)&gt;0.25,3,0)</f>
        <v>0</v>
      </c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</row>
    <row r="13" spans="1:123" s="17" customFormat="1" ht="12.75">
      <c r="A13" s="16"/>
      <c r="B13" s="28"/>
      <c r="C13" s="23"/>
      <c r="D13" s="36"/>
      <c r="E13" s="36"/>
      <c r="F13" s="36"/>
      <c r="G13" s="36"/>
      <c r="H13" s="28"/>
      <c r="I13" s="28"/>
      <c r="J13" s="80"/>
      <c r="K13" s="28"/>
      <c r="L13" s="28"/>
      <c r="M13" s="48"/>
      <c r="N13" s="95"/>
      <c r="O13" s="310"/>
      <c r="P13" s="136"/>
      <c r="Q13" s="69"/>
      <c r="R13" s="69"/>
      <c r="S13" s="80"/>
      <c r="T13" s="69"/>
      <c r="U13" s="69"/>
      <c r="V13" s="48"/>
      <c r="W13" s="95"/>
      <c r="X13" s="310"/>
      <c r="Y13" s="95"/>
      <c r="Z13" s="310"/>
      <c r="AA13" s="310"/>
      <c r="AB13" s="298"/>
      <c r="AC13" s="299"/>
      <c r="AD13" s="16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</row>
    <row r="14" spans="1:32" ht="15">
      <c r="A14" s="7"/>
      <c r="B14" s="19" t="s">
        <v>76</v>
      </c>
      <c r="C14" s="29"/>
      <c r="D14" s="37">
        <v>1133</v>
      </c>
      <c r="E14" s="37" t="s">
        <v>250</v>
      </c>
      <c r="F14" s="37">
        <v>2</v>
      </c>
      <c r="G14" s="37"/>
      <c r="H14" s="19"/>
      <c r="I14" s="19">
        <f>I15</f>
        <v>4134</v>
      </c>
      <c r="J14" s="81">
        <f>data_input!F14</f>
        <v>1</v>
      </c>
      <c r="K14" s="19">
        <f>K15</f>
        <v>5112</v>
      </c>
      <c r="L14" s="19">
        <f>L15</f>
        <v>9246</v>
      </c>
      <c r="M14" s="47"/>
      <c r="N14" s="101">
        <f>N15</f>
        <v>837.7006383448655</v>
      </c>
      <c r="O14" s="311">
        <f>O15</f>
        <v>837.7006383448655</v>
      </c>
      <c r="Q14" s="70"/>
      <c r="R14" s="70">
        <f>R15</f>
        <v>1.7582223570166227</v>
      </c>
      <c r="S14" s="81">
        <f>S15</f>
        <v>1</v>
      </c>
      <c r="T14" s="70">
        <f>T15</f>
        <v>5540.854777642983</v>
      </c>
      <c r="U14" s="70">
        <f>U15</f>
        <v>5542.613</v>
      </c>
      <c r="V14" s="47"/>
      <c r="W14" s="101">
        <f>W15</f>
        <v>502.1685537744484</v>
      </c>
      <c r="X14" s="311">
        <f>X15</f>
        <v>502.1685537744484</v>
      </c>
      <c r="Y14" s="101">
        <f>Y15</f>
        <v>1339.869192119314</v>
      </c>
      <c r="Z14" s="311">
        <f>Z15</f>
        <v>1339.869192119314</v>
      </c>
      <c r="AA14" s="311">
        <f>Z14+$AB$2</f>
        <v>1339.869192119314</v>
      </c>
      <c r="AB14" s="300">
        <f>AA14-Y14</f>
        <v>0</v>
      </c>
      <c r="AC14" s="288">
        <f>AB14/Y14</f>
        <v>0</v>
      </c>
      <c r="AD14" s="289">
        <f>IF(ABS(AC14)&gt;0.04999,IF(ABS(AC14)&lt;0.15,1,0),0)</f>
        <v>0</v>
      </c>
      <c r="AE14" s="289">
        <f>IF(ABS(AC14)&gt;0.14999,IF(ABS(AC14)&lt;0.25,2,0),0)</f>
        <v>0</v>
      </c>
      <c r="AF14" s="289">
        <f>IF(ABS(AC14)&gt;0.25,3,0)</f>
        <v>0</v>
      </c>
    </row>
    <row r="15" spans="1:32" ht="15">
      <c r="A15" s="9"/>
      <c r="B15" s="10"/>
      <c r="C15" s="7" t="s">
        <v>7</v>
      </c>
      <c r="D15" s="38"/>
      <c r="E15" s="38"/>
      <c r="F15" s="38"/>
      <c r="G15" s="38"/>
      <c r="H15" s="5">
        <f>data_input!E15</f>
        <v>4134</v>
      </c>
      <c r="I15" s="5">
        <f>H15</f>
        <v>4134</v>
      </c>
      <c r="J15" s="83">
        <f>data_input!F15</f>
        <v>1</v>
      </c>
      <c r="K15" s="5">
        <f>K12*J15</f>
        <v>5112</v>
      </c>
      <c r="L15" s="5">
        <f>K15+I15</f>
        <v>9246</v>
      </c>
      <c r="M15" s="47"/>
      <c r="N15" s="92">
        <f>L15*$N$2</f>
        <v>837.7006383448655</v>
      </c>
      <c r="O15" s="308">
        <f>L15*$O$2</f>
        <v>837.7006383448655</v>
      </c>
      <c r="Q15" s="66">
        <f>data_input!G15</f>
        <v>1.7582223570166227</v>
      </c>
      <c r="R15" s="66">
        <f>Q15</f>
        <v>1.7582223570166227</v>
      </c>
      <c r="S15" s="78">
        <f>L15/L12</f>
        <v>1</v>
      </c>
      <c r="T15" s="66">
        <f>T12*S15</f>
        <v>5540.854777642983</v>
      </c>
      <c r="U15" s="66">
        <f>T15+R15</f>
        <v>5542.613</v>
      </c>
      <c r="V15" s="47"/>
      <c r="W15" s="92">
        <f>U15*$W$2</f>
        <v>502.1685537744484</v>
      </c>
      <c r="X15" s="308">
        <f>U15*$X$2</f>
        <v>502.1685537744484</v>
      </c>
      <c r="Y15" s="92">
        <f>N15+W15</f>
        <v>1339.869192119314</v>
      </c>
      <c r="Z15" s="308">
        <f>O15+X15</f>
        <v>1339.869192119314</v>
      </c>
      <c r="AA15" s="308">
        <f>P15+Z15</f>
        <v>1339.869192119314</v>
      </c>
      <c r="AB15" s="296">
        <f>AA15-Y15</f>
        <v>0</v>
      </c>
      <c r="AC15" s="287"/>
      <c r="AD15" s="289"/>
      <c r="AE15" s="289"/>
      <c r="AF15" s="289"/>
    </row>
    <row r="16" spans="1:29" ht="12.75">
      <c r="A16" s="9"/>
      <c r="B16" s="10"/>
      <c r="C16" s="7"/>
      <c r="D16" s="38"/>
      <c r="E16" s="38"/>
      <c r="F16" s="38"/>
      <c r="G16" s="38"/>
      <c r="H16" s="5"/>
      <c r="I16" s="5"/>
      <c r="J16" s="83"/>
      <c r="K16" s="5"/>
      <c r="L16" s="5"/>
      <c r="M16" s="47"/>
      <c r="N16" s="92"/>
      <c r="O16" s="308"/>
      <c r="Q16" s="66"/>
      <c r="R16" s="66"/>
      <c r="S16" s="78"/>
      <c r="T16" s="66"/>
      <c r="U16" s="66"/>
      <c r="V16" s="47"/>
      <c r="W16" s="92"/>
      <c r="X16" s="308"/>
      <c r="Y16" s="92"/>
      <c r="Z16" s="308"/>
      <c r="AA16" s="308"/>
      <c r="AB16" s="296"/>
      <c r="AC16" s="287"/>
    </row>
    <row r="17" spans="1:123" s="27" customFormat="1" ht="15.75" thickBot="1">
      <c r="A17" s="20" t="s">
        <v>84</v>
      </c>
      <c r="B17" s="21"/>
      <c r="C17" s="22"/>
      <c r="D17" s="35"/>
      <c r="E17" s="35"/>
      <c r="F17" s="35"/>
      <c r="G17" s="35"/>
      <c r="H17" s="21">
        <f>data_input!E17</f>
        <v>5612</v>
      </c>
      <c r="I17" s="21">
        <f>I19</f>
        <v>1878</v>
      </c>
      <c r="J17" s="79">
        <f>data_input!F17</f>
        <v>1</v>
      </c>
      <c r="K17" s="21">
        <f>H17-I17</f>
        <v>3734</v>
      </c>
      <c r="L17" s="21">
        <f>L19</f>
        <v>5612</v>
      </c>
      <c r="M17" s="45">
        <f>H17-L17</f>
        <v>0</v>
      </c>
      <c r="N17" s="93">
        <f>N19</f>
        <v>508.45511382126165</v>
      </c>
      <c r="O17" s="309">
        <f>O19</f>
        <v>508.45511382126165</v>
      </c>
      <c r="P17" s="135"/>
      <c r="Q17" s="68">
        <f>data_input!G17</f>
        <v>1191.484</v>
      </c>
      <c r="R17" s="68">
        <f>R19</f>
        <v>1.577155502644399</v>
      </c>
      <c r="S17" s="79">
        <f>S19</f>
        <v>1</v>
      </c>
      <c r="T17" s="68">
        <f>Q17-R17</f>
        <v>1189.9068444973555</v>
      </c>
      <c r="U17" s="68">
        <f>U19</f>
        <v>1191.484</v>
      </c>
      <c r="V17" s="45">
        <f>Q17-U17</f>
        <v>0</v>
      </c>
      <c r="W17" s="93">
        <f>W19</f>
        <v>107.9501305837869</v>
      </c>
      <c r="X17" s="309">
        <f>X19</f>
        <v>107.9501305837869</v>
      </c>
      <c r="Y17" s="93">
        <f>Y19</f>
        <v>616.4052444050485</v>
      </c>
      <c r="Z17" s="309">
        <f>Z19</f>
        <v>616.4052444050485</v>
      </c>
      <c r="AA17" s="309">
        <f>AA19</f>
        <v>616.4052444050485</v>
      </c>
      <c r="AB17" s="297">
        <f>AA17-Y17</f>
        <v>0</v>
      </c>
      <c r="AC17" s="286">
        <f>AB17/Y17</f>
        <v>0</v>
      </c>
      <c r="AD17" s="289">
        <f>IF(ABS(AC17)&gt;0.04999,IF(ABS(AC17)&lt;0.15,1,0),0)</f>
        <v>0</v>
      </c>
      <c r="AE17" s="289">
        <f>IF(ABS(AC17)&gt;0.14999,IF(ABS(AC17)&lt;0.25,2,0),0)</f>
        <v>0</v>
      </c>
      <c r="AF17" s="289">
        <f>IF(ABS(AC17)&gt;0.25,3,0)</f>
        <v>0</v>
      </c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</row>
    <row r="18" spans="1:123" s="27" customFormat="1" ht="12.75">
      <c r="A18" s="16"/>
      <c r="B18" s="28"/>
      <c r="C18" s="23"/>
      <c r="D18" s="36"/>
      <c r="E18" s="36"/>
      <c r="F18" s="36"/>
      <c r="G18" s="36"/>
      <c r="H18" s="28"/>
      <c r="I18" s="28"/>
      <c r="J18" s="80"/>
      <c r="K18" s="28"/>
      <c r="L18" s="28"/>
      <c r="M18" s="45"/>
      <c r="N18" s="95"/>
      <c r="O18" s="310"/>
      <c r="P18" s="135"/>
      <c r="Q18" s="69"/>
      <c r="R18" s="69"/>
      <c r="S18" s="80"/>
      <c r="T18" s="69"/>
      <c r="U18" s="69"/>
      <c r="V18" s="45"/>
      <c r="W18" s="95"/>
      <c r="X18" s="310"/>
      <c r="Y18" s="95"/>
      <c r="Z18" s="310"/>
      <c r="AA18" s="310"/>
      <c r="AB18" s="298"/>
      <c r="AC18" s="299"/>
      <c r="AD18" s="24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</row>
    <row r="19" spans="1:123" s="17" customFormat="1" ht="15">
      <c r="A19" s="11"/>
      <c r="B19" s="19" t="s">
        <v>77</v>
      </c>
      <c r="C19" s="29"/>
      <c r="D19" s="37">
        <v>1074</v>
      </c>
      <c r="E19" s="37" t="s">
        <v>251</v>
      </c>
      <c r="F19" s="37">
        <v>2</v>
      </c>
      <c r="G19" s="37"/>
      <c r="H19" s="19"/>
      <c r="I19" s="19">
        <f>I20</f>
        <v>1878</v>
      </c>
      <c r="J19" s="81">
        <f>data_input!F19</f>
        <v>1</v>
      </c>
      <c r="K19" s="19">
        <f>K20</f>
        <v>3734</v>
      </c>
      <c r="L19" s="19">
        <f>L20</f>
        <v>5612</v>
      </c>
      <c r="M19" s="49"/>
      <c r="N19" s="101">
        <f>N20</f>
        <v>508.45511382126165</v>
      </c>
      <c r="O19" s="311">
        <f>O20</f>
        <v>508.45511382126165</v>
      </c>
      <c r="P19" s="136"/>
      <c r="Q19" s="70"/>
      <c r="R19" s="70">
        <f>R20</f>
        <v>1.577155502644399</v>
      </c>
      <c r="S19" s="81">
        <f>S20</f>
        <v>1</v>
      </c>
      <c r="T19" s="70">
        <f>T20</f>
        <v>1189.9068444973555</v>
      </c>
      <c r="U19" s="70">
        <f>U20</f>
        <v>1191.484</v>
      </c>
      <c r="V19" s="49"/>
      <c r="W19" s="101">
        <f>W20</f>
        <v>107.9501305837869</v>
      </c>
      <c r="X19" s="311">
        <f>X20</f>
        <v>107.9501305837869</v>
      </c>
      <c r="Y19" s="101">
        <f>Y20</f>
        <v>616.4052444050485</v>
      </c>
      <c r="Z19" s="311">
        <f>Z20</f>
        <v>616.4052444050485</v>
      </c>
      <c r="AA19" s="311">
        <f>Z19+$AB$2</f>
        <v>616.4052444050485</v>
      </c>
      <c r="AB19" s="300">
        <f>AA19-Y19</f>
        <v>0</v>
      </c>
      <c r="AC19" s="288">
        <f>AB19/Y19</f>
        <v>0</v>
      </c>
      <c r="AD19" s="289">
        <f>IF(ABS(AC19)&gt;0.04999,IF(ABS(AC19)&lt;0.15,1,0),0)</f>
        <v>0</v>
      </c>
      <c r="AE19" s="289">
        <f>IF(ABS(AC19)&gt;0.14999,IF(ABS(AC19)&lt;0.25,2,0),0)</f>
        <v>0</v>
      </c>
      <c r="AF19" s="289">
        <f>IF(ABS(AC19)&gt;0.25,3,0)</f>
        <v>0</v>
      </c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</row>
    <row r="20" spans="1:32" ht="15">
      <c r="A20" s="9"/>
      <c r="B20" s="10"/>
      <c r="C20" s="7" t="s">
        <v>8</v>
      </c>
      <c r="D20" s="38"/>
      <c r="E20" s="38"/>
      <c r="F20" s="38"/>
      <c r="G20" s="38"/>
      <c r="H20" s="5">
        <f>data_input!E20</f>
        <v>1878</v>
      </c>
      <c r="I20" s="5">
        <f>H20</f>
        <v>1878</v>
      </c>
      <c r="J20" s="83">
        <f>data_input!F20</f>
        <v>1</v>
      </c>
      <c r="K20" s="5">
        <f>K17*J20</f>
        <v>3734</v>
      </c>
      <c r="L20" s="5">
        <f>K20+I20</f>
        <v>5612</v>
      </c>
      <c r="M20" s="47"/>
      <c r="N20" s="92">
        <f>L20*$N$2</f>
        <v>508.45511382126165</v>
      </c>
      <c r="O20" s="308">
        <f>L20*$O$2</f>
        <v>508.45511382126165</v>
      </c>
      <c r="Q20" s="66">
        <f>data_input!G20</f>
        <v>1.577155502644399</v>
      </c>
      <c r="R20" s="66">
        <f>Q20</f>
        <v>1.577155502644399</v>
      </c>
      <c r="S20" s="78">
        <f>L20/L17</f>
        <v>1</v>
      </c>
      <c r="T20" s="66">
        <f>T17*S20</f>
        <v>1189.9068444973555</v>
      </c>
      <c r="U20" s="66">
        <f>T20+R20</f>
        <v>1191.484</v>
      </c>
      <c r="V20" s="47"/>
      <c r="W20" s="92">
        <f>U20*$W$2</f>
        <v>107.9501305837869</v>
      </c>
      <c r="X20" s="308">
        <f>U20*$X$2</f>
        <v>107.9501305837869</v>
      </c>
      <c r="Y20" s="92">
        <f>N20+W20</f>
        <v>616.4052444050485</v>
      </c>
      <c r="Z20" s="308">
        <f>O20+X20</f>
        <v>616.4052444050485</v>
      </c>
      <c r="AA20" s="308">
        <f>P20+Z20</f>
        <v>616.4052444050485</v>
      </c>
      <c r="AB20" s="296">
        <f>AA20-Y20</f>
        <v>0</v>
      </c>
      <c r="AC20" s="287"/>
      <c r="AD20" s="289"/>
      <c r="AE20" s="289"/>
      <c r="AF20" s="289"/>
    </row>
    <row r="21" spans="1:29" ht="12.75">
      <c r="A21" s="9"/>
      <c r="B21" s="10"/>
      <c r="C21" s="7"/>
      <c r="D21" s="38"/>
      <c r="E21" s="38"/>
      <c r="F21" s="38"/>
      <c r="G21" s="38"/>
      <c r="H21" s="5"/>
      <c r="I21" s="5"/>
      <c r="J21" s="83"/>
      <c r="K21" s="5"/>
      <c r="L21" s="5"/>
      <c r="M21" s="47"/>
      <c r="N21" s="92"/>
      <c r="O21" s="308"/>
      <c r="Q21" s="66"/>
      <c r="R21" s="66"/>
      <c r="S21" s="78"/>
      <c r="T21" s="66"/>
      <c r="U21" s="66"/>
      <c r="V21" s="47"/>
      <c r="W21" s="92"/>
      <c r="X21" s="308"/>
      <c r="Y21" s="92"/>
      <c r="Z21" s="308"/>
      <c r="AA21" s="308"/>
      <c r="AB21" s="296"/>
      <c r="AC21" s="287"/>
    </row>
    <row r="22" spans="1:123" s="27" customFormat="1" ht="15.75" thickBot="1">
      <c r="A22" s="20" t="s">
        <v>85</v>
      </c>
      <c r="B22" s="21"/>
      <c r="C22" s="22"/>
      <c r="D22" s="35"/>
      <c r="E22" s="35"/>
      <c r="F22" s="35"/>
      <c r="G22" s="35"/>
      <c r="H22" s="21">
        <f>data_input!E22</f>
        <v>9298</v>
      </c>
      <c r="I22" s="21">
        <f>I24</f>
        <v>9298</v>
      </c>
      <c r="J22" s="79">
        <f>data_input!F22</f>
        <v>1</v>
      </c>
      <c r="K22" s="21">
        <f>H22-I22</f>
        <v>0</v>
      </c>
      <c r="L22" s="21">
        <f>L24</f>
        <v>9298</v>
      </c>
      <c r="M22" s="45">
        <f>H22-L22</f>
        <v>0</v>
      </c>
      <c r="N22" s="93">
        <f>N24</f>
        <v>842.4119116732164</v>
      </c>
      <c r="O22" s="309">
        <f>O24</f>
        <v>842.4119116732164</v>
      </c>
      <c r="P22" s="135"/>
      <c r="Q22" s="68">
        <f>data_input!G22</f>
        <v>736.937</v>
      </c>
      <c r="R22" s="68">
        <f>R24</f>
        <v>736.5304</v>
      </c>
      <c r="S22" s="79">
        <f>S24</f>
        <v>1</v>
      </c>
      <c r="T22" s="68">
        <f>Q22-R22</f>
        <v>0.40660000000002583</v>
      </c>
      <c r="U22" s="68">
        <f>U24</f>
        <v>736.937</v>
      </c>
      <c r="V22" s="45">
        <f>Q22-U22</f>
        <v>0</v>
      </c>
      <c r="W22" s="93">
        <f>W24</f>
        <v>66.76753139951873</v>
      </c>
      <c r="X22" s="309">
        <f>X24</f>
        <v>66.76753139951873</v>
      </c>
      <c r="Y22" s="93">
        <f>Y24</f>
        <v>909.1794430727351</v>
      </c>
      <c r="Z22" s="309">
        <f>Z24</f>
        <v>909.1794430727351</v>
      </c>
      <c r="AA22" s="309">
        <f>AA24</f>
        <v>909.1794430727351</v>
      </c>
      <c r="AB22" s="297">
        <f>AA22-Y22</f>
        <v>0</v>
      </c>
      <c r="AC22" s="286">
        <f>AB22/Y22</f>
        <v>0</v>
      </c>
      <c r="AD22" s="289">
        <f>IF(ABS(AC22)&gt;0.04999,IF(ABS(AC22)&lt;0.15,1,0),0)</f>
        <v>0</v>
      </c>
      <c r="AE22" s="289">
        <f>IF(ABS(AC22)&gt;0.14999,IF(ABS(AC22)&lt;0.25,2,0),0)</f>
        <v>0</v>
      </c>
      <c r="AF22" s="289">
        <f>IF(ABS(AC22)&gt;0.25,3,0)</f>
        <v>0</v>
      </c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</row>
    <row r="23" spans="1:123" s="27" customFormat="1" ht="12.75">
      <c r="A23" s="16"/>
      <c r="B23" s="28"/>
      <c r="C23" s="23"/>
      <c r="D23" s="36"/>
      <c r="E23" s="36"/>
      <c r="F23" s="36"/>
      <c r="G23" s="36"/>
      <c r="H23" s="28"/>
      <c r="I23" s="28"/>
      <c r="J23" s="80"/>
      <c r="K23" s="28"/>
      <c r="L23" s="28"/>
      <c r="M23" s="45"/>
      <c r="N23" s="95"/>
      <c r="O23" s="310"/>
      <c r="P23" s="135"/>
      <c r="Q23" s="69"/>
      <c r="R23" s="69"/>
      <c r="S23" s="80"/>
      <c r="T23" s="69"/>
      <c r="U23" s="69"/>
      <c r="V23" s="45"/>
      <c r="W23" s="95"/>
      <c r="X23" s="310"/>
      <c r="Y23" s="95"/>
      <c r="Z23" s="310"/>
      <c r="AA23" s="310"/>
      <c r="AB23" s="298"/>
      <c r="AC23" s="299"/>
      <c r="AD23" s="24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</row>
    <row r="24" spans="1:123" s="17" customFormat="1" ht="15">
      <c r="A24" s="11"/>
      <c r="B24" s="19" t="s">
        <v>91</v>
      </c>
      <c r="C24" s="29"/>
      <c r="D24" s="37">
        <v>1096</v>
      </c>
      <c r="E24" s="37" t="s">
        <v>252</v>
      </c>
      <c r="F24" s="37">
        <v>2</v>
      </c>
      <c r="G24" s="37"/>
      <c r="H24" s="19"/>
      <c r="I24" s="19">
        <f>I25</f>
        <v>9298</v>
      </c>
      <c r="J24" s="81">
        <f>data_input!F24</f>
        <v>1</v>
      </c>
      <c r="K24" s="19">
        <f>K25</f>
        <v>0</v>
      </c>
      <c r="L24" s="19">
        <f>L25</f>
        <v>9298</v>
      </c>
      <c r="M24" s="49"/>
      <c r="N24" s="101">
        <f>N25</f>
        <v>842.4119116732164</v>
      </c>
      <c r="O24" s="311">
        <f>O25</f>
        <v>842.4119116732164</v>
      </c>
      <c r="P24" s="136"/>
      <c r="Q24" s="70"/>
      <c r="R24" s="70">
        <f>R25</f>
        <v>736.5304</v>
      </c>
      <c r="S24" s="81">
        <f>S25</f>
        <v>1</v>
      </c>
      <c r="T24" s="70">
        <f>T25</f>
        <v>0.40660000000002583</v>
      </c>
      <c r="U24" s="70">
        <f>U25</f>
        <v>736.937</v>
      </c>
      <c r="V24" s="49"/>
      <c r="W24" s="101">
        <f>W25</f>
        <v>66.76753139951873</v>
      </c>
      <c r="X24" s="311">
        <f>X25</f>
        <v>66.76753139951873</v>
      </c>
      <c r="Y24" s="101">
        <f>Y25</f>
        <v>909.1794430727351</v>
      </c>
      <c r="Z24" s="311">
        <f>Z25</f>
        <v>909.1794430727351</v>
      </c>
      <c r="AA24" s="311">
        <f>Z24+$AB$2</f>
        <v>909.1794430727351</v>
      </c>
      <c r="AB24" s="300">
        <f>AA24-Y24</f>
        <v>0</v>
      </c>
      <c r="AC24" s="288">
        <f>AB24/Y24</f>
        <v>0</v>
      </c>
      <c r="AD24" s="289">
        <f>IF(ABS(AC24)&gt;0.04999,IF(ABS(AC24)&lt;0.15,1,0),0)</f>
        <v>0</v>
      </c>
      <c r="AE24" s="289">
        <f>IF(ABS(AC24)&gt;0.14999,IF(ABS(AC24)&lt;0.25,2,0),0)</f>
        <v>0</v>
      </c>
      <c r="AF24" s="289">
        <f>IF(ABS(AC24)&gt;0.25,3,0)</f>
        <v>0</v>
      </c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</row>
    <row r="25" spans="1:32" ht="15">
      <c r="A25" s="9"/>
      <c r="B25" s="10"/>
      <c r="C25" s="7" t="s">
        <v>9</v>
      </c>
      <c r="D25" s="38"/>
      <c r="E25" s="38"/>
      <c r="F25" s="38"/>
      <c r="G25" s="38"/>
      <c r="H25" s="5">
        <f>data_input!E25</f>
        <v>9298</v>
      </c>
      <c r="I25" s="5">
        <f>H25</f>
        <v>9298</v>
      </c>
      <c r="J25" s="83">
        <f>data_input!F25</f>
        <v>1</v>
      </c>
      <c r="K25" s="5">
        <f>K22*J25</f>
        <v>0</v>
      </c>
      <c r="L25" s="5">
        <f>K25+I25</f>
        <v>9298</v>
      </c>
      <c r="M25" s="47"/>
      <c r="N25" s="92">
        <f>L25*$N$2</f>
        <v>842.4119116732164</v>
      </c>
      <c r="O25" s="308">
        <f>L25*$O$2</f>
        <v>842.4119116732164</v>
      </c>
      <c r="Q25" s="66">
        <f>data_input!G25</f>
        <v>736.5304</v>
      </c>
      <c r="R25" s="66">
        <f>Q25</f>
        <v>736.5304</v>
      </c>
      <c r="S25" s="78">
        <f>L25/L22</f>
        <v>1</v>
      </c>
      <c r="T25" s="66">
        <f>T22*S25</f>
        <v>0.40660000000002583</v>
      </c>
      <c r="U25" s="66">
        <f>T25+R25</f>
        <v>736.937</v>
      </c>
      <c r="V25" s="47"/>
      <c r="W25" s="92">
        <f>U25*$W$2</f>
        <v>66.76753139951873</v>
      </c>
      <c r="X25" s="308">
        <f>U25*$X$2</f>
        <v>66.76753139951873</v>
      </c>
      <c r="Y25" s="92">
        <f>N25+W25</f>
        <v>909.1794430727351</v>
      </c>
      <c r="Z25" s="308">
        <f>O25+X25</f>
        <v>909.1794430727351</v>
      </c>
      <c r="AA25" s="308">
        <f>P25+Z25</f>
        <v>909.1794430727351</v>
      </c>
      <c r="AB25" s="296">
        <f>AA25-Y25</f>
        <v>0</v>
      </c>
      <c r="AC25" s="287"/>
      <c r="AD25" s="289"/>
      <c r="AE25" s="289"/>
      <c r="AF25" s="289"/>
    </row>
    <row r="26" spans="1:29" ht="12.75">
      <c r="A26" s="9"/>
      <c r="B26" s="10"/>
      <c r="C26" s="7"/>
      <c r="D26" s="38"/>
      <c r="E26" s="38"/>
      <c r="F26" s="38"/>
      <c r="G26" s="38"/>
      <c r="H26" s="5"/>
      <c r="I26" s="5"/>
      <c r="J26" s="83"/>
      <c r="K26" s="5"/>
      <c r="L26" s="5"/>
      <c r="M26" s="47"/>
      <c r="N26" s="92"/>
      <c r="O26" s="308"/>
      <c r="Q26" s="66"/>
      <c r="R26" s="66"/>
      <c r="S26" s="78"/>
      <c r="T26" s="66"/>
      <c r="U26" s="66"/>
      <c r="V26" s="47"/>
      <c r="W26" s="92"/>
      <c r="X26" s="308"/>
      <c r="Y26" s="92"/>
      <c r="Z26" s="308"/>
      <c r="AA26" s="308"/>
      <c r="AB26" s="296"/>
      <c r="AC26" s="287"/>
    </row>
    <row r="27" spans="1:123" s="27" customFormat="1" ht="15.75" thickBot="1">
      <c r="A27" s="20" t="s">
        <v>86</v>
      </c>
      <c r="B27" s="21"/>
      <c r="C27" s="22"/>
      <c r="D27" s="35"/>
      <c r="E27" s="35"/>
      <c r="F27" s="35"/>
      <c r="G27" s="35"/>
      <c r="H27" s="21">
        <f>data_input!E27</f>
        <v>89513</v>
      </c>
      <c r="I27" s="21">
        <f>I28+I30+I32+I34+I36</f>
        <v>52373</v>
      </c>
      <c r="J27" s="79">
        <f>data_input!F27</f>
        <v>1.0000000000000002</v>
      </c>
      <c r="K27" s="21">
        <f>H27-I27</f>
        <v>37140</v>
      </c>
      <c r="L27" s="21">
        <f>L28+L30+L32+L34+L36</f>
        <v>89512.99999999999</v>
      </c>
      <c r="M27" s="45">
        <f>H27-L27</f>
        <v>0</v>
      </c>
      <c r="N27" s="93">
        <f>N28+N30+N32+N34+N36</f>
        <v>8110.00402770538</v>
      </c>
      <c r="O27" s="309">
        <f>O28+O30+O32+O34+O36</f>
        <v>8110.00402770538</v>
      </c>
      <c r="P27" s="135"/>
      <c r="Q27" s="68">
        <f>data_input!G27</f>
        <v>2752.246</v>
      </c>
      <c r="R27" s="68">
        <f>R28+R30+R32+R34+R36</f>
        <v>500.6073511865396</v>
      </c>
      <c r="S27" s="79">
        <f>S28+S30+S32+S34+S36</f>
        <v>1</v>
      </c>
      <c r="T27" s="68">
        <f>Q27-R27</f>
        <v>2251.6386488134603</v>
      </c>
      <c r="U27" s="68">
        <f>U28+U30+U32+U34+U36</f>
        <v>2752.2460000000005</v>
      </c>
      <c r="V27" s="45">
        <f>Q27-U27</f>
        <v>0</v>
      </c>
      <c r="W27" s="93">
        <f>W28+W30+W32+W34+W36</f>
        <v>249.35736870885822</v>
      </c>
      <c r="X27" s="309">
        <f>X28+X30+X32+X34+X36</f>
        <v>249.35736870885822</v>
      </c>
      <c r="Y27" s="93">
        <f>Y28+Y30+Y32+Y34+Y36</f>
        <v>8359.361396414239</v>
      </c>
      <c r="Z27" s="309">
        <f>Z28+Z30+Z32+Z34+Z36</f>
        <v>8359.361396414239</v>
      </c>
      <c r="AA27" s="309">
        <f>AA28+AA30+AA32+AA34+AA36</f>
        <v>8359.361396414239</v>
      </c>
      <c r="AB27" s="297">
        <f aca="true" t="shared" si="0" ref="AB27:AB37">AA27-Y27</f>
        <v>0</v>
      </c>
      <c r="AC27" s="286">
        <f aca="true" t="shared" si="1" ref="AC27:AC37">AB27/Y27</f>
        <v>0</v>
      </c>
      <c r="AD27" s="289">
        <f aca="true" t="shared" si="2" ref="AD27:AD37">IF(ABS(AC27)&gt;0.04999,IF(ABS(AC27)&lt;0.15,1,0),0)</f>
        <v>0</v>
      </c>
      <c r="AE27" s="289">
        <f aca="true" t="shared" si="3" ref="AE27:AE37">IF(ABS(AC27)&gt;0.14999,IF(ABS(AC27)&lt;0.25,2,0),0)</f>
        <v>0</v>
      </c>
      <c r="AF27" s="289">
        <f aca="true" t="shared" si="4" ref="AF27:AF37">IF(ABS(AC27)&gt;0.25,3,0)</f>
        <v>0</v>
      </c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</row>
    <row r="28" spans="1:123" s="17" customFormat="1" ht="15">
      <c r="A28" s="11"/>
      <c r="B28" s="19" t="s">
        <v>78</v>
      </c>
      <c r="C28" s="29"/>
      <c r="D28" s="37">
        <v>1107</v>
      </c>
      <c r="E28" s="37" t="s">
        <v>253</v>
      </c>
      <c r="F28" s="37">
        <v>1</v>
      </c>
      <c r="G28" s="37"/>
      <c r="H28" s="19"/>
      <c r="I28" s="19">
        <f>I29</f>
        <v>7389</v>
      </c>
      <c r="J28" s="81">
        <f>data_input!F29</f>
        <v>0.15</v>
      </c>
      <c r="K28" s="19">
        <f>K29</f>
        <v>5571</v>
      </c>
      <c r="L28" s="19">
        <f>L29</f>
        <v>12960</v>
      </c>
      <c r="M28" s="49"/>
      <c r="N28" s="101">
        <f>N29</f>
        <v>1174.194275681317</v>
      </c>
      <c r="O28" s="311">
        <f>O29</f>
        <v>1174.194275681317</v>
      </c>
      <c r="P28" s="136"/>
      <c r="Q28" s="70"/>
      <c r="R28" s="70">
        <f>R29</f>
        <v>3.2519917625827683</v>
      </c>
      <c r="S28" s="81">
        <f>S29</f>
        <v>0.14478343927697654</v>
      </c>
      <c r="T28" s="70">
        <f>T29</f>
        <v>325.9999875841771</v>
      </c>
      <c r="U28" s="70">
        <f>U29</f>
        <v>329.25197934675987</v>
      </c>
      <c r="V28" s="49"/>
      <c r="W28" s="101">
        <f>W29</f>
        <v>29.83069362698369</v>
      </c>
      <c r="X28" s="311">
        <f>X29</f>
        <v>29.83069362698369</v>
      </c>
      <c r="Y28" s="101">
        <f>Y29</f>
        <v>1204.0249693083008</v>
      </c>
      <c r="Z28" s="311">
        <f>Z29</f>
        <v>1204.0249693083008</v>
      </c>
      <c r="AA28" s="311">
        <f>Z28+$AB$2</f>
        <v>1204.0249693083008</v>
      </c>
      <c r="AB28" s="300">
        <f t="shared" si="0"/>
        <v>0</v>
      </c>
      <c r="AC28" s="288">
        <f t="shared" si="1"/>
        <v>0</v>
      </c>
      <c r="AD28" s="289">
        <f t="shared" si="2"/>
        <v>0</v>
      </c>
      <c r="AE28" s="289">
        <f t="shared" si="3"/>
        <v>0</v>
      </c>
      <c r="AF28" s="289">
        <f t="shared" si="4"/>
        <v>0</v>
      </c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</row>
    <row r="29" spans="1:32" ht="15">
      <c r="A29" s="9"/>
      <c r="B29" s="10"/>
      <c r="C29" s="7" t="s">
        <v>10</v>
      </c>
      <c r="D29" s="38"/>
      <c r="E29" s="38"/>
      <c r="F29" s="38"/>
      <c r="G29" s="38"/>
      <c r="H29" s="5">
        <f>data_input!E30</f>
        <v>7389</v>
      </c>
      <c r="I29" s="5">
        <f>H29</f>
        <v>7389</v>
      </c>
      <c r="J29" s="83">
        <f>data_input!F30</f>
        <v>0.15</v>
      </c>
      <c r="K29" s="5">
        <f>K$27*J29</f>
        <v>5571</v>
      </c>
      <c r="L29" s="5">
        <f>K29+I29</f>
        <v>12960</v>
      </c>
      <c r="M29" s="47"/>
      <c r="N29" s="92">
        <f>L29*$N$2</f>
        <v>1174.194275681317</v>
      </c>
      <c r="O29" s="308">
        <f>L29*$O$2</f>
        <v>1174.194275681317</v>
      </c>
      <c r="Q29" s="66">
        <f>data_input!G30</f>
        <v>3.2519917625827683</v>
      </c>
      <c r="R29" s="66">
        <f>Q29</f>
        <v>3.2519917625827683</v>
      </c>
      <c r="S29" s="78">
        <f>L29/$L$27</f>
        <v>0.14478343927697654</v>
      </c>
      <c r="T29" s="66">
        <f>T$27*S29</f>
        <v>325.9999875841771</v>
      </c>
      <c r="U29" s="66">
        <f>T29+R29</f>
        <v>329.25197934675987</v>
      </c>
      <c r="V29" s="47"/>
      <c r="W29" s="92">
        <f>U29*$W$2</f>
        <v>29.83069362698369</v>
      </c>
      <c r="X29" s="308">
        <f>U29*$X$2</f>
        <v>29.83069362698369</v>
      </c>
      <c r="Y29" s="92">
        <f>N29+W29</f>
        <v>1204.0249693083008</v>
      </c>
      <c r="Z29" s="308">
        <f>O29+X29</f>
        <v>1204.0249693083008</v>
      </c>
      <c r="AA29" s="308">
        <f>P29+Z29</f>
        <v>1204.0249693083008</v>
      </c>
      <c r="AB29" s="296">
        <f t="shared" si="0"/>
        <v>0</v>
      </c>
      <c r="AC29" s="287"/>
      <c r="AD29" s="289"/>
      <c r="AE29" s="289"/>
      <c r="AF29" s="289"/>
    </row>
    <row r="30" spans="1:123" s="17" customFormat="1" ht="15">
      <c r="A30" s="16"/>
      <c r="B30" s="19" t="s">
        <v>79</v>
      </c>
      <c r="C30" s="29"/>
      <c r="D30" s="37">
        <v>1121</v>
      </c>
      <c r="E30" s="37">
        <v>23437</v>
      </c>
      <c r="F30" s="37">
        <v>1</v>
      </c>
      <c r="G30" s="37"/>
      <c r="H30" s="19"/>
      <c r="I30" s="19">
        <f>I31</f>
        <v>37280</v>
      </c>
      <c r="J30" s="81">
        <f>data_input!F31</f>
        <v>0.67</v>
      </c>
      <c r="K30" s="19">
        <f>K31</f>
        <v>24883.800000000003</v>
      </c>
      <c r="L30" s="19">
        <f>L31</f>
        <v>62163.8</v>
      </c>
      <c r="M30" s="49"/>
      <c r="N30" s="101">
        <f>N31</f>
        <v>5632.127940941224</v>
      </c>
      <c r="O30" s="311">
        <f>O31</f>
        <v>5632.127940941224</v>
      </c>
      <c r="P30" s="136"/>
      <c r="Q30" s="70"/>
      <c r="R30" s="70">
        <f>R31</f>
        <v>19.11799548515157</v>
      </c>
      <c r="S30" s="81">
        <f>S31</f>
        <v>0.6944667255035583</v>
      </c>
      <c r="T30" s="70">
        <f>T31</f>
        <v>1563.6881194587402</v>
      </c>
      <c r="U30" s="70">
        <f>U31</f>
        <v>1582.8061149438918</v>
      </c>
      <c r="V30" s="49"/>
      <c r="W30" s="101">
        <f>W31</f>
        <v>143.4044660247301</v>
      </c>
      <c r="X30" s="311">
        <f>X31</f>
        <v>143.4044660247301</v>
      </c>
      <c r="Y30" s="101">
        <f>Y31</f>
        <v>5775.532406965954</v>
      </c>
      <c r="Z30" s="311">
        <f>Z31</f>
        <v>5775.532406965954</v>
      </c>
      <c r="AA30" s="311">
        <f>Z30+$AB$2</f>
        <v>5775.532406965954</v>
      </c>
      <c r="AB30" s="300">
        <f t="shared" si="0"/>
        <v>0</v>
      </c>
      <c r="AC30" s="288">
        <f t="shared" si="1"/>
        <v>0</v>
      </c>
      <c r="AD30" s="289">
        <f t="shared" si="2"/>
        <v>0</v>
      </c>
      <c r="AE30" s="289">
        <f t="shared" si="3"/>
        <v>0</v>
      </c>
      <c r="AF30" s="289">
        <f t="shared" si="4"/>
        <v>0</v>
      </c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</row>
    <row r="31" spans="1:32" ht="15">
      <c r="A31" s="9"/>
      <c r="B31" s="10"/>
      <c r="C31" s="7" t="s">
        <v>11</v>
      </c>
      <c r="D31" s="38"/>
      <c r="E31" s="38"/>
      <c r="F31" s="38"/>
      <c r="G31" s="38"/>
      <c r="H31" s="5">
        <f>data_input!E32</f>
        <v>37280</v>
      </c>
      <c r="I31" s="5">
        <f>H31</f>
        <v>37280</v>
      </c>
      <c r="J31" s="83">
        <f>data_input!F32</f>
        <v>0.67</v>
      </c>
      <c r="K31" s="5">
        <f>K$27*J31</f>
        <v>24883.800000000003</v>
      </c>
      <c r="L31" s="5">
        <f>K31+I31</f>
        <v>62163.8</v>
      </c>
      <c r="M31" s="47"/>
      <c r="N31" s="92">
        <f>L31*$N$2</f>
        <v>5632.127940941224</v>
      </c>
      <c r="O31" s="308">
        <f>L31*$O$2</f>
        <v>5632.127940941224</v>
      </c>
      <c r="Q31" s="66">
        <f>data_input!G32</f>
        <v>19.11799548515157</v>
      </c>
      <c r="R31" s="66">
        <f>Q31</f>
        <v>19.11799548515157</v>
      </c>
      <c r="S31" s="78">
        <f>L31/$L$27</f>
        <v>0.6944667255035583</v>
      </c>
      <c r="T31" s="66">
        <f>T$27*S31</f>
        <v>1563.6881194587402</v>
      </c>
      <c r="U31" s="66">
        <f>T31+R31</f>
        <v>1582.8061149438918</v>
      </c>
      <c r="V31" s="47"/>
      <c r="W31" s="92">
        <f>U31*$W$2</f>
        <v>143.4044660247301</v>
      </c>
      <c r="X31" s="308">
        <f>U31*$X$2</f>
        <v>143.4044660247301</v>
      </c>
      <c r="Y31" s="92">
        <f>N31+W31</f>
        <v>5775.532406965954</v>
      </c>
      <c r="Z31" s="308">
        <f>O31+X31</f>
        <v>5775.532406965954</v>
      </c>
      <c r="AA31" s="308">
        <f>P31+Z31</f>
        <v>5775.532406965954</v>
      </c>
      <c r="AB31" s="296">
        <f t="shared" si="0"/>
        <v>0</v>
      </c>
      <c r="AC31" s="287"/>
      <c r="AD31" s="289"/>
      <c r="AE31" s="289"/>
      <c r="AF31" s="289"/>
    </row>
    <row r="32" spans="1:123" s="17" customFormat="1" ht="15">
      <c r="A32" s="16"/>
      <c r="B32" s="19" t="s">
        <v>80</v>
      </c>
      <c r="C32" s="29"/>
      <c r="D32" s="37">
        <v>1143</v>
      </c>
      <c r="E32" s="37">
        <v>23481</v>
      </c>
      <c r="F32" s="37">
        <v>1</v>
      </c>
      <c r="G32" s="37"/>
      <c r="H32" s="19"/>
      <c r="I32" s="19">
        <f>I33</f>
        <v>4564</v>
      </c>
      <c r="J32" s="81">
        <f>data_input!F33</f>
        <v>0.06</v>
      </c>
      <c r="K32" s="19">
        <f>K33</f>
        <v>2228.4</v>
      </c>
      <c r="L32" s="19">
        <f>L33</f>
        <v>6792.4</v>
      </c>
      <c r="M32" s="49"/>
      <c r="N32" s="101">
        <f>N33</f>
        <v>615.4010183748285</v>
      </c>
      <c r="O32" s="311">
        <f>O33</f>
        <v>615.4010183748285</v>
      </c>
      <c r="P32" s="136"/>
      <c r="Q32" s="70"/>
      <c r="R32" s="70">
        <f>R33</f>
        <v>476</v>
      </c>
      <c r="S32" s="81">
        <f>S33</f>
        <v>0.07588171550501045</v>
      </c>
      <c r="T32" s="70">
        <f>T33</f>
        <v>170.85820336934913</v>
      </c>
      <c r="U32" s="70">
        <f>U33</f>
        <v>646.8582033693491</v>
      </c>
      <c r="V32" s="49"/>
      <c r="W32" s="101">
        <f>W33</f>
        <v>58.60626539921226</v>
      </c>
      <c r="X32" s="311">
        <f>X33</f>
        <v>58.60626539921226</v>
      </c>
      <c r="Y32" s="101">
        <f>Y33</f>
        <v>674.0072837740407</v>
      </c>
      <c r="Z32" s="311">
        <f>Z33</f>
        <v>674.0072837740407</v>
      </c>
      <c r="AA32" s="311">
        <f>Z32+$AB$2</f>
        <v>674.0072837740407</v>
      </c>
      <c r="AB32" s="300">
        <f t="shared" si="0"/>
        <v>0</v>
      </c>
      <c r="AC32" s="288">
        <f t="shared" si="1"/>
        <v>0</v>
      </c>
      <c r="AD32" s="289">
        <f t="shared" si="2"/>
        <v>0</v>
      </c>
      <c r="AE32" s="289">
        <f t="shared" si="3"/>
        <v>0</v>
      </c>
      <c r="AF32" s="289">
        <f t="shared" si="4"/>
        <v>0</v>
      </c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</row>
    <row r="33" spans="1:123" s="27" customFormat="1" ht="15">
      <c r="A33" s="24"/>
      <c r="B33" s="25"/>
      <c r="C33" s="7" t="s">
        <v>12</v>
      </c>
      <c r="D33" s="38"/>
      <c r="E33" s="38"/>
      <c r="F33" s="38"/>
      <c r="G33" s="38"/>
      <c r="H33" s="5">
        <f>data_input!E34</f>
        <v>4564</v>
      </c>
      <c r="I33" s="5">
        <f>H33</f>
        <v>4564</v>
      </c>
      <c r="J33" s="83">
        <f>data_input!F34</f>
        <v>0.06</v>
      </c>
      <c r="K33" s="5">
        <f>K$27*J33</f>
        <v>2228.4</v>
      </c>
      <c r="L33" s="5">
        <f>K33+I33</f>
        <v>6792.4</v>
      </c>
      <c r="M33" s="47"/>
      <c r="N33" s="92">
        <f>L33*$N$2</f>
        <v>615.4010183748285</v>
      </c>
      <c r="O33" s="308">
        <f>L33*$O$2</f>
        <v>615.4010183748285</v>
      </c>
      <c r="P33" s="135"/>
      <c r="Q33" s="66">
        <f>data_input!G34</f>
        <v>476</v>
      </c>
      <c r="R33" s="66">
        <f>Q33</f>
        <v>476</v>
      </c>
      <c r="S33" s="78">
        <f>L33/$L$27</f>
        <v>0.07588171550501045</v>
      </c>
      <c r="T33" s="66">
        <f>T$27*S33</f>
        <v>170.85820336934913</v>
      </c>
      <c r="U33" s="66">
        <f>T33+R33</f>
        <v>646.8582033693491</v>
      </c>
      <c r="V33" s="47"/>
      <c r="W33" s="92">
        <f>U33*$W$2</f>
        <v>58.60626539921226</v>
      </c>
      <c r="X33" s="308">
        <f>U33*$X$2</f>
        <v>58.60626539921226</v>
      </c>
      <c r="Y33" s="92">
        <f>N33+W33</f>
        <v>674.0072837740407</v>
      </c>
      <c r="Z33" s="308">
        <f>O33+X33</f>
        <v>674.0072837740407</v>
      </c>
      <c r="AA33" s="308">
        <f>P33+Z33</f>
        <v>674.0072837740407</v>
      </c>
      <c r="AB33" s="296">
        <f t="shared" si="0"/>
        <v>0</v>
      </c>
      <c r="AC33" s="287"/>
      <c r="AD33" s="289"/>
      <c r="AE33" s="289"/>
      <c r="AF33" s="289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</row>
    <row r="34" spans="1:123" s="17" customFormat="1" ht="15">
      <c r="A34" s="16"/>
      <c r="B34" s="19" t="s">
        <v>81</v>
      </c>
      <c r="C34" s="29"/>
      <c r="D34" s="37">
        <v>1150</v>
      </c>
      <c r="E34" s="37">
        <v>23504</v>
      </c>
      <c r="F34" s="37">
        <v>1</v>
      </c>
      <c r="G34" s="37"/>
      <c r="H34" s="19"/>
      <c r="I34" s="19">
        <f>I35</f>
        <v>1869</v>
      </c>
      <c r="J34" s="81">
        <f>data_input!F35</f>
        <v>0.06</v>
      </c>
      <c r="K34" s="19">
        <f>K35</f>
        <v>2228.4</v>
      </c>
      <c r="L34" s="19">
        <f>L35</f>
        <v>4097.4</v>
      </c>
      <c r="M34" s="49"/>
      <c r="N34" s="101">
        <f>N35</f>
        <v>371.23021799202377</v>
      </c>
      <c r="O34" s="311">
        <f>O35</f>
        <v>371.23021799202377</v>
      </c>
      <c r="P34" s="136"/>
      <c r="Q34" s="70"/>
      <c r="R34" s="70">
        <f>R35</f>
        <v>1.4397506247687892</v>
      </c>
      <c r="S34" s="81">
        <f>S35</f>
        <v>0.045774356797336706</v>
      </c>
      <c r="T34" s="70">
        <f>T35</f>
        <v>103.06731088946046</v>
      </c>
      <c r="U34" s="70">
        <f>U35</f>
        <v>104.50706151422925</v>
      </c>
      <c r="V34" s="49"/>
      <c r="W34" s="101">
        <f>W35</f>
        <v>9.468487144929263</v>
      </c>
      <c r="X34" s="311">
        <f>X35</f>
        <v>9.468487144929263</v>
      </c>
      <c r="Y34" s="101">
        <f>Y35</f>
        <v>380.69870513695304</v>
      </c>
      <c r="Z34" s="311">
        <f>Z35</f>
        <v>380.69870513695304</v>
      </c>
      <c r="AA34" s="311">
        <f>Z34+$AB$2</f>
        <v>380.69870513695304</v>
      </c>
      <c r="AB34" s="300">
        <f t="shared" si="0"/>
        <v>0</v>
      </c>
      <c r="AC34" s="288">
        <f t="shared" si="1"/>
        <v>0</v>
      </c>
      <c r="AD34" s="289">
        <f t="shared" si="2"/>
        <v>0</v>
      </c>
      <c r="AE34" s="289">
        <f t="shared" si="3"/>
        <v>0</v>
      </c>
      <c r="AF34" s="289">
        <f t="shared" si="4"/>
        <v>0</v>
      </c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</row>
    <row r="35" spans="1:32" ht="15">
      <c r="A35" s="9"/>
      <c r="B35" s="10"/>
      <c r="C35" s="7" t="s">
        <v>13</v>
      </c>
      <c r="D35" s="38"/>
      <c r="E35" s="38"/>
      <c r="F35" s="38"/>
      <c r="G35" s="38"/>
      <c r="H35" s="5">
        <f>data_input!E36</f>
        <v>1869</v>
      </c>
      <c r="I35" s="5">
        <f>H35</f>
        <v>1869</v>
      </c>
      <c r="J35" s="83">
        <f>data_input!F36</f>
        <v>0.06</v>
      </c>
      <c r="K35" s="5">
        <f>K$27*J35</f>
        <v>2228.4</v>
      </c>
      <c r="L35" s="5">
        <f>K35+I35</f>
        <v>4097.4</v>
      </c>
      <c r="M35" s="47"/>
      <c r="N35" s="92">
        <f>L35*$N$2</f>
        <v>371.23021799202377</v>
      </c>
      <c r="O35" s="308">
        <f>L35*$O$2</f>
        <v>371.23021799202377</v>
      </c>
      <c r="Q35" s="66">
        <f>data_input!G36</f>
        <v>1.4397506247687892</v>
      </c>
      <c r="R35" s="66">
        <f>Q35</f>
        <v>1.4397506247687892</v>
      </c>
      <c r="S35" s="78">
        <f>L35/$L$27</f>
        <v>0.045774356797336706</v>
      </c>
      <c r="T35" s="66">
        <f>T$27*S35</f>
        <v>103.06731088946046</v>
      </c>
      <c r="U35" s="66">
        <f>T35+R35</f>
        <v>104.50706151422925</v>
      </c>
      <c r="V35" s="47"/>
      <c r="W35" s="92">
        <f>U35*$W$2</f>
        <v>9.468487144929263</v>
      </c>
      <c r="X35" s="308">
        <f>U35*$X$2</f>
        <v>9.468487144929263</v>
      </c>
      <c r="Y35" s="92">
        <f>N35+W35</f>
        <v>380.69870513695304</v>
      </c>
      <c r="Z35" s="308">
        <f>O35+X35</f>
        <v>380.69870513695304</v>
      </c>
      <c r="AA35" s="308">
        <f>P35+Z35</f>
        <v>380.69870513695304</v>
      </c>
      <c r="AB35" s="296">
        <f t="shared" si="0"/>
        <v>0</v>
      </c>
      <c r="AC35" s="287"/>
      <c r="AD35" s="289"/>
      <c r="AE35" s="289"/>
      <c r="AF35" s="289"/>
    </row>
    <row r="36" spans="1:123" s="17" customFormat="1" ht="15">
      <c r="A36" s="16"/>
      <c r="B36" s="19" t="s">
        <v>82</v>
      </c>
      <c r="C36" s="29"/>
      <c r="D36" s="37">
        <v>1156</v>
      </c>
      <c r="E36" s="37">
        <v>17694</v>
      </c>
      <c r="F36" s="37">
        <v>1</v>
      </c>
      <c r="G36" s="37"/>
      <c r="H36" s="19"/>
      <c r="I36" s="19">
        <f>I37</f>
        <v>1271</v>
      </c>
      <c r="J36" s="81">
        <f>data_input!F37</f>
        <v>0.06</v>
      </c>
      <c r="K36" s="19">
        <f>K37</f>
        <v>2228.4</v>
      </c>
      <c r="L36" s="19">
        <f>L37</f>
        <v>3499.4</v>
      </c>
      <c r="M36" s="49"/>
      <c r="N36" s="101">
        <f>N37</f>
        <v>317.0505747159877</v>
      </c>
      <c r="O36" s="311">
        <f>O37</f>
        <v>317.0505747159877</v>
      </c>
      <c r="P36" s="136"/>
      <c r="Q36" s="70"/>
      <c r="R36" s="70">
        <f>R37</f>
        <v>0.7976133140364098</v>
      </c>
      <c r="S36" s="81">
        <f>S37</f>
        <v>0.03909376291711819</v>
      </c>
      <c r="T36" s="70">
        <f>T37</f>
        <v>88.02502751173377</v>
      </c>
      <c r="U36" s="70">
        <f>U37</f>
        <v>88.82264082577018</v>
      </c>
      <c r="V36" s="49"/>
      <c r="W36" s="101">
        <f>W37</f>
        <v>8.047456513002855</v>
      </c>
      <c r="X36" s="311">
        <f>X37</f>
        <v>8.047456513002855</v>
      </c>
      <c r="Y36" s="101">
        <f>Y37</f>
        <v>325.0980312289905</v>
      </c>
      <c r="Z36" s="311">
        <f>Z37</f>
        <v>325.0980312289905</v>
      </c>
      <c r="AA36" s="311">
        <f>Z36+$AB$2</f>
        <v>325.0980312289905</v>
      </c>
      <c r="AB36" s="300">
        <f t="shared" si="0"/>
        <v>0</v>
      </c>
      <c r="AC36" s="288">
        <f t="shared" si="1"/>
        <v>0</v>
      </c>
      <c r="AD36" s="289">
        <f t="shared" si="2"/>
        <v>0</v>
      </c>
      <c r="AE36" s="289">
        <f t="shared" si="3"/>
        <v>0</v>
      </c>
      <c r="AF36" s="289">
        <f t="shared" si="4"/>
        <v>0</v>
      </c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</row>
    <row r="37" spans="1:32" ht="15">
      <c r="A37" s="9"/>
      <c r="B37" s="10"/>
      <c r="C37" s="7" t="s">
        <v>226</v>
      </c>
      <c r="D37" s="38"/>
      <c r="E37" s="38"/>
      <c r="F37" s="38"/>
      <c r="G37" s="38"/>
      <c r="H37" s="5">
        <f>data_input!E38</f>
        <v>1271</v>
      </c>
      <c r="I37" s="5">
        <f>H37</f>
        <v>1271</v>
      </c>
      <c r="J37" s="83">
        <f>data_input!F38</f>
        <v>0.06</v>
      </c>
      <c r="K37" s="5">
        <f>K$27*J37</f>
        <v>2228.4</v>
      </c>
      <c r="L37" s="5">
        <f>K37+I37</f>
        <v>3499.4</v>
      </c>
      <c r="M37" s="47"/>
      <c r="N37" s="92">
        <f>L37*$N$2</f>
        <v>317.0505747159877</v>
      </c>
      <c r="O37" s="308">
        <f>L37*$O$2</f>
        <v>317.0505747159877</v>
      </c>
      <c r="Q37" s="66">
        <f>data_input!G38</f>
        <v>0.7976133140364098</v>
      </c>
      <c r="R37" s="66">
        <f>Q37</f>
        <v>0.7976133140364098</v>
      </c>
      <c r="S37" s="78">
        <f>L37/$L$27</f>
        <v>0.03909376291711819</v>
      </c>
      <c r="T37" s="66">
        <f>T$27*S37</f>
        <v>88.02502751173377</v>
      </c>
      <c r="U37" s="66">
        <f>T37+R37</f>
        <v>88.82264082577018</v>
      </c>
      <c r="V37" s="47"/>
      <c r="W37" s="92">
        <f>U37*$W$2</f>
        <v>8.047456513002855</v>
      </c>
      <c r="X37" s="308">
        <f>U37*$X$2</f>
        <v>8.047456513002855</v>
      </c>
      <c r="Y37" s="92">
        <f>N37+W37</f>
        <v>325.0980312289905</v>
      </c>
      <c r="Z37" s="308">
        <f>O37+X37</f>
        <v>325.0980312289905</v>
      </c>
      <c r="AA37" s="308">
        <f>P37+Z37</f>
        <v>325.0980312289905</v>
      </c>
      <c r="AB37" s="296">
        <f t="shared" si="0"/>
        <v>0</v>
      </c>
      <c r="AC37" s="287"/>
      <c r="AD37" s="289"/>
      <c r="AE37" s="289"/>
      <c r="AF37" s="289"/>
    </row>
    <row r="38" spans="1:29" ht="12.75">
      <c r="A38" s="9"/>
      <c r="B38" s="10"/>
      <c r="C38" s="7"/>
      <c r="D38" s="38"/>
      <c r="E38" s="38"/>
      <c r="F38" s="38"/>
      <c r="G38" s="38"/>
      <c r="H38" s="5"/>
      <c r="I38" s="5"/>
      <c r="J38" s="83"/>
      <c r="K38" s="5"/>
      <c r="L38" s="5"/>
      <c r="M38" s="47"/>
      <c r="N38" s="92"/>
      <c r="O38" s="308"/>
      <c r="Q38" s="66"/>
      <c r="R38" s="66"/>
      <c r="S38" s="78"/>
      <c r="T38" s="66"/>
      <c r="U38" s="66"/>
      <c r="V38" s="47"/>
      <c r="W38" s="92"/>
      <c r="X38" s="308"/>
      <c r="Y38" s="92"/>
      <c r="Z38" s="308"/>
      <c r="AA38" s="308"/>
      <c r="AB38" s="296"/>
      <c r="AC38" s="287"/>
    </row>
    <row r="39" spans="1:32" ht="15.75" thickBot="1">
      <c r="A39" s="20" t="s">
        <v>92</v>
      </c>
      <c r="B39" s="21"/>
      <c r="C39" s="22"/>
      <c r="D39" s="35"/>
      <c r="E39" s="35"/>
      <c r="F39" s="35"/>
      <c r="G39" s="35"/>
      <c r="H39" s="21">
        <f>data_input!E41</f>
        <v>3079</v>
      </c>
      <c r="I39" s="21">
        <f>I41+I44</f>
        <v>2056</v>
      </c>
      <c r="J39" s="79">
        <f>data_input!F41</f>
        <v>1</v>
      </c>
      <c r="K39" s="21">
        <f>H39-I39</f>
        <v>1023</v>
      </c>
      <c r="L39" s="21">
        <f>L41+L44</f>
        <v>3079</v>
      </c>
      <c r="M39" s="45">
        <f>H39-L39</f>
        <v>0</v>
      </c>
      <c r="N39" s="93">
        <f>N41+N44</f>
        <v>278.9617418844734</v>
      </c>
      <c r="O39" s="309">
        <f>O41+O44</f>
        <v>278.9617418844734</v>
      </c>
      <c r="Q39" s="68">
        <f>data_input!G41</f>
        <v>1727.52</v>
      </c>
      <c r="R39" s="68">
        <f>R41+R44</f>
        <v>559.8011612067712</v>
      </c>
      <c r="S39" s="79">
        <f>S41+S44</f>
        <v>1</v>
      </c>
      <c r="T39" s="68">
        <f>Q39-R39</f>
        <v>1167.7188387932288</v>
      </c>
      <c r="U39" s="68">
        <f>U41+U44</f>
        <v>1727.52</v>
      </c>
      <c r="V39" s="45">
        <f>Q39-U39</f>
        <v>0</v>
      </c>
      <c r="W39" s="93">
        <f>W41+W44</f>
        <v>156.51574808063185</v>
      </c>
      <c r="X39" s="309">
        <f>X41+X44</f>
        <v>156.51574808063185</v>
      </c>
      <c r="Y39" s="93">
        <f>Y41+Y44</f>
        <v>435.47748996510524</v>
      </c>
      <c r="Z39" s="309">
        <f>Z41+Z44</f>
        <v>435.47748996510524</v>
      </c>
      <c r="AA39" s="309">
        <f>AA41+AA44</f>
        <v>435.47748996510524</v>
      </c>
      <c r="AB39" s="297">
        <f>AA39-Y39</f>
        <v>0</v>
      </c>
      <c r="AC39" s="286">
        <f>AB39/Y39</f>
        <v>0</v>
      </c>
      <c r="AD39" s="289">
        <f>IF(ABS(AC39)&gt;0.04999,IF(ABS(AC39)&lt;0.15,1,0),0)</f>
        <v>0</v>
      </c>
      <c r="AE39" s="289">
        <f>IF(ABS(AC39)&gt;0.14999,IF(ABS(AC39)&lt;0.25,2,0),0)</f>
        <v>0</v>
      </c>
      <c r="AF39" s="289">
        <f>IF(ABS(AC39)&gt;0.25,3,0)</f>
        <v>0</v>
      </c>
    </row>
    <row r="40" spans="1:29" ht="12.75">
      <c r="A40" s="16"/>
      <c r="B40" s="28"/>
      <c r="C40" s="23"/>
      <c r="D40" s="36"/>
      <c r="E40" s="36"/>
      <c r="F40" s="36"/>
      <c r="G40" s="36"/>
      <c r="H40" s="28"/>
      <c r="I40" s="28"/>
      <c r="J40" s="80"/>
      <c r="K40" s="28"/>
      <c r="L40" s="28"/>
      <c r="M40" s="47"/>
      <c r="N40" s="95"/>
      <c r="O40" s="310"/>
      <c r="Q40" s="69"/>
      <c r="R40" s="69"/>
      <c r="S40" s="80"/>
      <c r="T40" s="69"/>
      <c r="U40" s="69"/>
      <c r="V40" s="47"/>
      <c r="W40" s="95"/>
      <c r="X40" s="310"/>
      <c r="Y40" s="95"/>
      <c r="Z40" s="310"/>
      <c r="AA40" s="310"/>
      <c r="AB40" s="298"/>
      <c r="AC40" s="299"/>
    </row>
    <row r="41" spans="1:32" ht="15">
      <c r="A41" s="11"/>
      <c r="B41" s="19" t="s">
        <v>93</v>
      </c>
      <c r="C41" s="29"/>
      <c r="D41" s="37">
        <v>1214</v>
      </c>
      <c r="E41" s="37">
        <v>86750</v>
      </c>
      <c r="F41" s="37">
        <v>4</v>
      </c>
      <c r="G41" s="37"/>
      <c r="H41" s="19"/>
      <c r="I41" s="19">
        <f>SUM(I42:I43)</f>
        <v>1236</v>
      </c>
      <c r="J41" s="81">
        <f>data_input!F43</f>
        <v>0.5</v>
      </c>
      <c r="K41" s="19">
        <f>K$39*J41</f>
        <v>511.5</v>
      </c>
      <c r="L41" s="19">
        <f>I41+K41</f>
        <v>1747.5</v>
      </c>
      <c r="M41" s="47"/>
      <c r="N41" s="101">
        <f>L41*$N$2</f>
        <v>158.32596425564054</v>
      </c>
      <c r="O41" s="308">
        <f>L41*$O$2</f>
        <v>158.32596425564054</v>
      </c>
      <c r="Q41" s="70"/>
      <c r="R41" s="70">
        <f>SUM(R42:R43)</f>
        <v>559</v>
      </c>
      <c r="S41" s="81">
        <f>L41/$L$39</f>
        <v>0.5675544007794738</v>
      </c>
      <c r="T41" s="70">
        <f>T$39*S41</f>
        <v>662.7439658301939</v>
      </c>
      <c r="U41" s="70">
        <f>T41+R41</f>
        <v>1221.743965830194</v>
      </c>
      <c r="V41" s="47"/>
      <c r="W41" s="101">
        <f>U41*$W$2</f>
        <v>110.6917261594139</v>
      </c>
      <c r="X41" s="308">
        <f>U41*$X$2</f>
        <v>110.6917261594139</v>
      </c>
      <c r="Y41" s="101">
        <f>N41+W41</f>
        <v>269.01769041505446</v>
      </c>
      <c r="Z41" s="311">
        <f>O41+X41</f>
        <v>269.01769041505446</v>
      </c>
      <c r="AA41" s="311">
        <f>Z41+$AB$2</f>
        <v>269.01769041505446</v>
      </c>
      <c r="AB41" s="300">
        <f>AA41-Y41</f>
        <v>0</v>
      </c>
      <c r="AC41" s="288">
        <f>AB41/Y41</f>
        <v>0</v>
      </c>
      <c r="AD41" s="289">
        <f>IF(ABS(AC41)&gt;0.04999,IF(ABS(AC41)&lt;0.15,1,0),0)</f>
        <v>0</v>
      </c>
      <c r="AE41" s="289">
        <f>IF(ABS(AC41)&gt;0.14999,IF(ABS(AC41)&lt;0.25,2,0),0)</f>
        <v>0</v>
      </c>
      <c r="AF41" s="289">
        <f>IF(ABS(AC41)&gt;0.25,3,0)</f>
        <v>0</v>
      </c>
    </row>
    <row r="42" spans="1:29" ht="12.75">
      <c r="A42" s="9"/>
      <c r="B42" s="10"/>
      <c r="C42" s="7" t="s">
        <v>237</v>
      </c>
      <c r="D42" s="38"/>
      <c r="E42" s="38"/>
      <c r="F42" s="38"/>
      <c r="G42" s="38"/>
      <c r="H42" s="5">
        <f>data_input!E44</f>
        <v>0</v>
      </c>
      <c r="I42" s="5">
        <f>H42</f>
        <v>0</v>
      </c>
      <c r="J42" s="83">
        <f>data_input!F44</f>
        <v>0</v>
      </c>
      <c r="K42" s="5"/>
      <c r="L42" s="5"/>
      <c r="M42" s="50"/>
      <c r="N42" s="92"/>
      <c r="O42" s="308"/>
      <c r="Q42" s="66">
        <f>data_input!G44</f>
        <v>0</v>
      </c>
      <c r="R42" s="66">
        <f>Q42</f>
        <v>0</v>
      </c>
      <c r="S42" s="78"/>
      <c r="T42" s="66"/>
      <c r="U42" s="66"/>
      <c r="V42" s="50"/>
      <c r="W42" s="92"/>
      <c r="X42" s="308"/>
      <c r="Y42" s="92"/>
      <c r="Z42" s="308"/>
      <c r="AA42" s="308"/>
      <c r="AB42" s="296"/>
      <c r="AC42" s="287"/>
    </row>
    <row r="43" spans="1:29" ht="12.75">
      <c r="A43" s="9"/>
      <c r="B43" s="10"/>
      <c r="C43" s="7" t="s">
        <v>238</v>
      </c>
      <c r="D43" s="38"/>
      <c r="E43" s="38"/>
      <c r="F43" s="38"/>
      <c r="G43" s="38"/>
      <c r="H43" s="5">
        <f>data_input!E45</f>
        <v>1236</v>
      </c>
      <c r="I43" s="5">
        <f>H43</f>
        <v>1236</v>
      </c>
      <c r="J43" s="83">
        <f>data_input!F45</f>
        <v>0</v>
      </c>
      <c r="K43" s="5"/>
      <c r="L43" s="5"/>
      <c r="M43" s="50"/>
      <c r="N43" s="92"/>
      <c r="O43" s="308"/>
      <c r="Q43" s="66">
        <f>data_input!G45</f>
        <v>559</v>
      </c>
      <c r="R43" s="66">
        <f>Q43</f>
        <v>559</v>
      </c>
      <c r="S43" s="78"/>
      <c r="T43" s="66"/>
      <c r="U43" s="66"/>
      <c r="V43" s="50"/>
      <c r="W43" s="92"/>
      <c r="X43" s="308"/>
      <c r="Y43" s="92"/>
      <c r="Z43" s="308"/>
      <c r="AA43" s="308"/>
      <c r="AB43" s="296"/>
      <c r="AC43" s="287"/>
    </row>
    <row r="44" spans="1:32" ht="15">
      <c r="A44" s="16"/>
      <c r="B44" s="19" t="s">
        <v>94</v>
      </c>
      <c r="C44" s="29"/>
      <c r="D44" s="37">
        <v>1237</v>
      </c>
      <c r="E44" s="37">
        <v>23353</v>
      </c>
      <c r="F44" s="37">
        <v>1</v>
      </c>
      <c r="G44" s="37"/>
      <c r="H44" s="19"/>
      <c r="I44" s="19">
        <f>I45</f>
        <v>820</v>
      </c>
      <c r="J44" s="81">
        <f>data_input!F46</f>
        <v>0.5</v>
      </c>
      <c r="K44" s="19">
        <f>K45</f>
        <v>511.5</v>
      </c>
      <c r="L44" s="19">
        <f>L45</f>
        <v>1331.5</v>
      </c>
      <c r="M44" s="47"/>
      <c r="N44" s="101">
        <f>N45</f>
        <v>120.63577762883284</v>
      </c>
      <c r="O44" s="311">
        <f>O45</f>
        <v>120.63577762883284</v>
      </c>
      <c r="Q44" s="70"/>
      <c r="R44" s="70">
        <f>R45</f>
        <v>0.8011612067712564</v>
      </c>
      <c r="S44" s="81">
        <f>S45</f>
        <v>0.43244559922052617</v>
      </c>
      <c r="T44" s="70">
        <f>T45</f>
        <v>504.9748729630348</v>
      </c>
      <c r="U44" s="70">
        <f>U45</f>
        <v>505.77603416980605</v>
      </c>
      <c r="V44" s="47"/>
      <c r="W44" s="101">
        <f>W45</f>
        <v>45.824021921217934</v>
      </c>
      <c r="X44" s="311">
        <f>X45</f>
        <v>45.824021921217934</v>
      </c>
      <c r="Y44" s="101">
        <f>Y45</f>
        <v>166.45979955005077</v>
      </c>
      <c r="Z44" s="311">
        <f>Z45</f>
        <v>166.45979955005077</v>
      </c>
      <c r="AA44" s="311">
        <f>Z44+$AB$2</f>
        <v>166.45979955005077</v>
      </c>
      <c r="AB44" s="300">
        <f>AA44-Y44</f>
        <v>0</v>
      </c>
      <c r="AC44" s="288">
        <f>AB44/Y44</f>
        <v>0</v>
      </c>
      <c r="AD44" s="289">
        <f>IF(ABS(AC44)&gt;0.04999,IF(ABS(AC44)&lt;0.15,1,0),0)</f>
        <v>0</v>
      </c>
      <c r="AE44" s="289">
        <f>IF(ABS(AC44)&gt;0.14999,IF(ABS(AC44)&lt;0.25,2,0),0)</f>
        <v>0</v>
      </c>
      <c r="AF44" s="289">
        <f>IF(ABS(AC44)&gt;0.25,3,0)</f>
        <v>0</v>
      </c>
    </row>
    <row r="45" spans="1:32" ht="15">
      <c r="A45" s="9"/>
      <c r="B45" s="10"/>
      <c r="C45" s="7" t="s">
        <v>64</v>
      </c>
      <c r="D45" s="38"/>
      <c r="E45" s="38"/>
      <c r="F45" s="38"/>
      <c r="G45" s="38"/>
      <c r="H45" s="5">
        <f>data_input!E47</f>
        <v>820</v>
      </c>
      <c r="I45" s="5">
        <f>H45</f>
        <v>820</v>
      </c>
      <c r="J45" s="83">
        <f>data_input!F47</f>
        <v>0.5</v>
      </c>
      <c r="K45" s="5">
        <f>K$39*J45</f>
        <v>511.5</v>
      </c>
      <c r="L45" s="5">
        <f>K45+I45</f>
        <v>1331.5</v>
      </c>
      <c r="M45" s="47"/>
      <c r="N45" s="92">
        <f>L45*$N$2</f>
        <v>120.63577762883284</v>
      </c>
      <c r="O45" s="308">
        <f>L45*$O$2</f>
        <v>120.63577762883284</v>
      </c>
      <c r="Q45" s="66">
        <f>data_input!G47</f>
        <v>0.8011612067712564</v>
      </c>
      <c r="R45" s="66">
        <f>Q45</f>
        <v>0.8011612067712564</v>
      </c>
      <c r="S45" s="78">
        <f>L45/$L$39</f>
        <v>0.43244559922052617</v>
      </c>
      <c r="T45" s="66">
        <f>T$39*S45</f>
        <v>504.9748729630348</v>
      </c>
      <c r="U45" s="66">
        <f>T45+R45</f>
        <v>505.77603416980605</v>
      </c>
      <c r="V45" s="47"/>
      <c r="W45" s="92">
        <f>U45*$W$2</f>
        <v>45.824021921217934</v>
      </c>
      <c r="X45" s="308">
        <f>U45*$X$2</f>
        <v>45.824021921217934</v>
      </c>
      <c r="Y45" s="92">
        <f>N45+W45</f>
        <v>166.45979955005077</v>
      </c>
      <c r="Z45" s="308">
        <f>O45+X45</f>
        <v>166.45979955005077</v>
      </c>
      <c r="AA45" s="308">
        <f>P45+Z45</f>
        <v>166.45979955005077</v>
      </c>
      <c r="AB45" s="296">
        <f>AA45-Y45</f>
        <v>0</v>
      </c>
      <c r="AC45" s="287"/>
      <c r="AD45" s="289"/>
      <c r="AE45" s="289"/>
      <c r="AF45" s="289"/>
    </row>
    <row r="46" spans="1:29" ht="12.75">
      <c r="A46" s="9"/>
      <c r="B46" s="5"/>
      <c r="C46" s="9"/>
      <c r="D46" s="33"/>
      <c r="E46" s="33"/>
      <c r="F46" s="33"/>
      <c r="G46" s="33"/>
      <c r="H46" s="5"/>
      <c r="I46" s="5"/>
      <c r="J46" s="83"/>
      <c r="K46" s="5"/>
      <c r="L46" s="5"/>
      <c r="M46" s="47"/>
      <c r="N46" s="92"/>
      <c r="O46" s="308"/>
      <c r="Q46" s="66"/>
      <c r="R46" s="66"/>
      <c r="S46" s="83"/>
      <c r="T46" s="66"/>
      <c r="U46" s="66"/>
      <c r="V46" s="47"/>
      <c r="W46" s="92"/>
      <c r="X46" s="308"/>
      <c r="Y46" s="92"/>
      <c r="Z46" s="308"/>
      <c r="AA46" s="308"/>
      <c r="AB46" s="296"/>
      <c r="AC46" s="287"/>
    </row>
    <row r="47" spans="1:32" ht="15.75" thickBot="1">
      <c r="A47" s="20" t="s">
        <v>97</v>
      </c>
      <c r="B47" s="21"/>
      <c r="C47" s="22"/>
      <c r="D47" s="35"/>
      <c r="E47" s="35"/>
      <c r="F47" s="35"/>
      <c r="G47" s="35"/>
      <c r="H47" s="21">
        <f>data_input!E49</f>
        <v>11406</v>
      </c>
      <c r="I47" s="21">
        <f>I48+I50</f>
        <v>6876</v>
      </c>
      <c r="J47" s="79">
        <f>data_input!F49</f>
        <v>1</v>
      </c>
      <c r="K47" s="21">
        <f>H47-I47</f>
        <v>4530</v>
      </c>
      <c r="L47" s="21">
        <f>I47+K47</f>
        <v>11406</v>
      </c>
      <c r="M47" s="45">
        <f>H47-L47</f>
        <v>0</v>
      </c>
      <c r="N47" s="93">
        <f>N48+N50</f>
        <v>1033.3996842917518</v>
      </c>
      <c r="O47" s="309">
        <f>O48+O50</f>
        <v>1033.3996842917518</v>
      </c>
      <c r="Q47" s="68">
        <f>data_input!G49</f>
        <v>1656.7</v>
      </c>
      <c r="R47" s="68">
        <f>R48+R50</f>
        <v>214.13360443172812</v>
      </c>
      <c r="S47" s="79">
        <f>S48+S50</f>
        <v>1</v>
      </c>
      <c r="T47" s="68">
        <f>Q47-R47</f>
        <v>1442.566395568272</v>
      </c>
      <c r="U47" s="68">
        <f>U48+U50</f>
        <v>1656.6999999999998</v>
      </c>
      <c r="V47" s="45">
        <f>Q47-U47</f>
        <v>0</v>
      </c>
      <c r="W47" s="93">
        <f>W48+W50</f>
        <v>150.09935621305846</v>
      </c>
      <c r="X47" s="309">
        <f>X48+X50</f>
        <v>150.09935621305846</v>
      </c>
      <c r="Y47" s="93">
        <f>Y48+Y50</f>
        <v>1183.4990405048102</v>
      </c>
      <c r="Z47" s="309">
        <f>Z48+Z50</f>
        <v>1183.4990405048102</v>
      </c>
      <c r="AA47" s="309">
        <f>AA48+AA50</f>
        <v>1183.4990405048102</v>
      </c>
      <c r="AB47" s="297">
        <f>AA47-Y47</f>
        <v>0</v>
      </c>
      <c r="AC47" s="286">
        <f>AB47/Y47</f>
        <v>0</v>
      </c>
      <c r="AD47" s="289">
        <f>IF(ABS(AC47)&gt;0.04999,IF(ABS(AC47)&lt;0.15,1,0),0)</f>
        <v>0</v>
      </c>
      <c r="AE47" s="289">
        <f>IF(ABS(AC47)&gt;0.14999,IF(ABS(AC47)&lt;0.25,2,0),0)</f>
        <v>0</v>
      </c>
      <c r="AF47" s="289">
        <f>IF(ABS(AC47)&gt;0.25,3,0)</f>
        <v>0</v>
      </c>
    </row>
    <row r="48" spans="1:32" ht="15">
      <c r="A48" s="7"/>
      <c r="B48" s="19" t="s">
        <v>322</v>
      </c>
      <c r="C48" s="29"/>
      <c r="D48" s="37">
        <v>1063</v>
      </c>
      <c r="E48" s="37">
        <v>23538</v>
      </c>
      <c r="F48" s="37">
        <v>2</v>
      </c>
      <c r="G48" s="37"/>
      <c r="H48" s="19"/>
      <c r="I48" s="19">
        <f>I49</f>
        <v>1183</v>
      </c>
      <c r="J48" s="81">
        <f>data_input!F51</f>
        <v>1</v>
      </c>
      <c r="K48" s="19">
        <f>K49</f>
        <v>4530</v>
      </c>
      <c r="L48" s="19">
        <f>L49</f>
        <v>5713</v>
      </c>
      <c r="M48" s="47"/>
      <c r="N48" s="101">
        <f>N49</f>
        <v>517.6058562474818</v>
      </c>
      <c r="O48" s="311">
        <f>O49</f>
        <v>517.6058562474818</v>
      </c>
      <c r="Q48" s="70"/>
      <c r="R48" s="70">
        <f>R49</f>
        <v>1.1336044317281064</v>
      </c>
      <c r="S48" s="81">
        <f>S49</f>
        <v>0.500876731544801</v>
      </c>
      <c r="T48" s="70">
        <f>T49</f>
        <v>722.5479412486004</v>
      </c>
      <c r="U48" s="70">
        <f>U49</f>
        <v>723.6815456803286</v>
      </c>
      <c r="V48" s="47"/>
      <c r="W48" s="101">
        <f>W49</f>
        <v>65.56656854583714</v>
      </c>
      <c r="X48" s="311">
        <f>X49</f>
        <v>65.56656854583714</v>
      </c>
      <c r="Y48" s="101">
        <f>Y49</f>
        <v>583.172424793319</v>
      </c>
      <c r="Z48" s="311">
        <f>Z49</f>
        <v>583.172424793319</v>
      </c>
      <c r="AA48" s="311">
        <f>Z48+$AB$2</f>
        <v>583.172424793319</v>
      </c>
      <c r="AB48" s="300">
        <f>AA48-Y48</f>
        <v>0</v>
      </c>
      <c r="AC48" s="288">
        <f>AB48/Y48</f>
        <v>0</v>
      </c>
      <c r="AD48" s="289">
        <f>IF(ABS(AC48)&gt;0.04999,IF(ABS(AC48)&lt;0.15,1,0),0)</f>
        <v>0</v>
      </c>
      <c r="AE48" s="289">
        <f>IF(ABS(AC48)&gt;0.14999,IF(ABS(AC48)&lt;0.25,2,0),0)</f>
        <v>0</v>
      </c>
      <c r="AF48" s="289">
        <f>IF(ABS(AC48)&gt;0.25,3,0)</f>
        <v>0</v>
      </c>
    </row>
    <row r="49" spans="1:32" ht="15">
      <c r="A49" s="9"/>
      <c r="B49" s="10"/>
      <c r="C49" s="7" t="s">
        <v>14</v>
      </c>
      <c r="D49" s="38"/>
      <c r="E49" s="38"/>
      <c r="F49" s="38"/>
      <c r="G49" s="38"/>
      <c r="H49" s="5">
        <f>data_input!E52</f>
        <v>1183</v>
      </c>
      <c r="I49" s="5">
        <f>H49</f>
        <v>1183</v>
      </c>
      <c r="J49" s="83">
        <f>data_input!F52</f>
        <v>1</v>
      </c>
      <c r="K49" s="5">
        <f>K47*J49</f>
        <v>4530</v>
      </c>
      <c r="L49" s="5">
        <f>K49+I49</f>
        <v>5713</v>
      </c>
      <c r="M49" s="47"/>
      <c r="N49" s="92">
        <f>L49*$N$2</f>
        <v>517.6058562474818</v>
      </c>
      <c r="O49" s="308">
        <f>L49*$O$2</f>
        <v>517.6058562474818</v>
      </c>
      <c r="Q49" s="66">
        <f>data_input!G52</f>
        <v>1.1336044317281064</v>
      </c>
      <c r="R49" s="66">
        <f>Q49</f>
        <v>1.1336044317281064</v>
      </c>
      <c r="S49" s="78">
        <f>L49/L47</f>
        <v>0.500876731544801</v>
      </c>
      <c r="T49" s="66">
        <f>T47*S49</f>
        <v>722.5479412486004</v>
      </c>
      <c r="U49" s="66">
        <f>T49+R49</f>
        <v>723.6815456803286</v>
      </c>
      <c r="V49" s="47"/>
      <c r="W49" s="92">
        <f>U49*$W$2</f>
        <v>65.56656854583714</v>
      </c>
      <c r="X49" s="308">
        <f>U49*$X$2</f>
        <v>65.56656854583714</v>
      </c>
      <c r="Y49" s="92">
        <f>N49+W49</f>
        <v>583.172424793319</v>
      </c>
      <c r="Z49" s="308">
        <f>O49+X49</f>
        <v>583.172424793319</v>
      </c>
      <c r="AA49" s="308">
        <f>P49+Z49</f>
        <v>583.172424793319</v>
      </c>
      <c r="AB49" s="296">
        <f>AA49-Y49</f>
        <v>0</v>
      </c>
      <c r="AC49" s="287"/>
      <c r="AD49" s="289"/>
      <c r="AE49" s="289"/>
      <c r="AF49" s="289"/>
    </row>
    <row r="50" spans="1:32" ht="15">
      <c r="A50" s="9"/>
      <c r="B50" s="19" t="s">
        <v>323</v>
      </c>
      <c r="C50" s="29"/>
      <c r="D50" s="37">
        <v>1572</v>
      </c>
      <c r="E50" s="37">
        <v>23538</v>
      </c>
      <c r="F50" s="37">
        <v>2</v>
      </c>
      <c r="G50" s="37"/>
      <c r="H50" s="19"/>
      <c r="I50" s="19">
        <f>SUM(I51:I52)</f>
        <v>5693</v>
      </c>
      <c r="J50" s="19">
        <f>SUM(J51:J52)</f>
        <v>0</v>
      </c>
      <c r="K50" s="19">
        <f>K47*J50</f>
        <v>0</v>
      </c>
      <c r="L50" s="19">
        <f>I50+K50</f>
        <v>5693</v>
      </c>
      <c r="M50" s="47"/>
      <c r="N50" s="101">
        <f>L50*$N$2</f>
        <v>515.7938280442698</v>
      </c>
      <c r="O50" s="308">
        <f>L50*$O$2</f>
        <v>515.7938280442698</v>
      </c>
      <c r="Q50" s="70"/>
      <c r="R50" s="70">
        <f>R51+R52</f>
        <v>213</v>
      </c>
      <c r="S50" s="81">
        <f>L50/L47</f>
        <v>0.499123268455199</v>
      </c>
      <c r="T50" s="70">
        <f>T47*S50</f>
        <v>720.0184543196714</v>
      </c>
      <c r="U50" s="70">
        <f>T50+R50</f>
        <v>933.0184543196714</v>
      </c>
      <c r="V50" s="47"/>
      <c r="W50" s="101">
        <f>U50*$W$2</f>
        <v>84.53278766722133</v>
      </c>
      <c r="X50" s="308">
        <f>U50*$X$2</f>
        <v>84.53278766722133</v>
      </c>
      <c r="Y50" s="101">
        <f>N50+W50</f>
        <v>600.3266157114912</v>
      </c>
      <c r="Z50" s="311">
        <f>O50+X50</f>
        <v>600.3266157114912</v>
      </c>
      <c r="AA50" s="311">
        <f>Z50+$AB$2</f>
        <v>600.3266157114912</v>
      </c>
      <c r="AB50" s="300">
        <f>AA50-Y50</f>
        <v>0</v>
      </c>
      <c r="AC50" s="288">
        <f>AB50/Y50</f>
        <v>0</v>
      </c>
      <c r="AD50" s="289">
        <f>IF(ABS(AC50)&gt;0.04999,IF(ABS(AC50)&lt;0.15,1,0),0)</f>
        <v>0</v>
      </c>
      <c r="AE50" s="289">
        <f>IF(ABS(AC50)&gt;0.14999,IF(ABS(AC50)&lt;0.25,2,0),0)</f>
        <v>0</v>
      </c>
      <c r="AF50" s="289">
        <f>IF(ABS(AC50)&gt;0.25,3,0)</f>
        <v>0</v>
      </c>
    </row>
    <row r="51" spans="1:29" ht="12.75">
      <c r="A51" s="9"/>
      <c r="B51" s="10"/>
      <c r="C51" s="7" t="s">
        <v>331</v>
      </c>
      <c r="D51" s="38"/>
      <c r="E51" s="38"/>
      <c r="F51" s="38"/>
      <c r="G51" s="38"/>
      <c r="H51" s="5">
        <f>data_input!E54</f>
        <v>2730</v>
      </c>
      <c r="I51" s="5">
        <f>H51</f>
        <v>2730</v>
      </c>
      <c r="J51" s="83">
        <v>0</v>
      </c>
      <c r="K51" s="5"/>
      <c r="L51" s="5"/>
      <c r="M51" s="50"/>
      <c r="N51" s="92"/>
      <c r="O51" s="308"/>
      <c r="Q51" s="66">
        <f>data_input!G54</f>
        <v>174</v>
      </c>
      <c r="R51" s="66">
        <f>Q51</f>
        <v>174</v>
      </c>
      <c r="S51" s="78"/>
      <c r="T51" s="66"/>
      <c r="U51" s="66"/>
      <c r="V51" s="50"/>
      <c r="W51" s="92"/>
      <c r="X51" s="308"/>
      <c r="Y51" s="92"/>
      <c r="Z51" s="308"/>
      <c r="AA51" s="308"/>
      <c r="AB51" s="296"/>
      <c r="AC51" s="287"/>
    </row>
    <row r="52" spans="1:29" ht="12.75">
      <c r="A52" s="9"/>
      <c r="B52" s="10"/>
      <c r="C52" s="7" t="s">
        <v>332</v>
      </c>
      <c r="D52" s="38"/>
      <c r="E52" s="38"/>
      <c r="F52" s="38"/>
      <c r="G52" s="38"/>
      <c r="H52" s="5">
        <f>data_input!E55</f>
        <v>2963</v>
      </c>
      <c r="I52" s="5">
        <f>H52</f>
        <v>2963</v>
      </c>
      <c r="J52" s="83">
        <v>0</v>
      </c>
      <c r="K52" s="5"/>
      <c r="L52" s="5"/>
      <c r="M52" s="50"/>
      <c r="N52" s="92"/>
      <c r="O52" s="308"/>
      <c r="Q52" s="66">
        <f>data_input!G55</f>
        <v>39</v>
      </c>
      <c r="R52" s="66">
        <f>Q52</f>
        <v>39</v>
      </c>
      <c r="S52" s="78"/>
      <c r="T52" s="66"/>
      <c r="U52" s="66"/>
      <c r="V52" s="50"/>
      <c r="W52" s="92"/>
      <c r="X52" s="308"/>
      <c r="Y52" s="92"/>
      <c r="Z52" s="308"/>
      <c r="AA52" s="308"/>
      <c r="AB52" s="296"/>
      <c r="AC52" s="287"/>
    </row>
    <row r="53" spans="1:29" ht="12.75">
      <c r="A53" s="9"/>
      <c r="B53" s="10"/>
      <c r="C53" s="7"/>
      <c r="D53" s="38"/>
      <c r="E53" s="38"/>
      <c r="F53" s="38"/>
      <c r="G53" s="38"/>
      <c r="H53" s="5"/>
      <c r="I53" s="5"/>
      <c r="J53" s="83"/>
      <c r="K53" s="5"/>
      <c r="L53" s="5"/>
      <c r="M53" s="47"/>
      <c r="N53" s="92"/>
      <c r="O53" s="308"/>
      <c r="Q53" s="66"/>
      <c r="R53" s="66"/>
      <c r="S53" s="78"/>
      <c r="T53" s="66"/>
      <c r="U53" s="66"/>
      <c r="V53" s="47"/>
      <c r="W53" s="92"/>
      <c r="X53" s="308"/>
      <c r="Y53" s="92"/>
      <c r="Z53" s="308"/>
      <c r="AA53" s="308"/>
      <c r="AB53" s="296"/>
      <c r="AC53" s="287"/>
    </row>
    <row r="54" spans="1:123" s="8" customFormat="1" ht="15.75" thickBot="1">
      <c r="A54" s="20" t="s">
        <v>98</v>
      </c>
      <c r="B54" s="21"/>
      <c r="C54" s="22"/>
      <c r="D54" s="35"/>
      <c r="E54" s="35"/>
      <c r="F54" s="35"/>
      <c r="G54" s="35"/>
      <c r="H54" s="21">
        <f>data_input!E57</f>
        <v>63395</v>
      </c>
      <c r="I54" s="21">
        <f>I56</f>
        <v>28190</v>
      </c>
      <c r="J54" s="79">
        <f>data_input!F57</f>
        <v>1</v>
      </c>
      <c r="K54" s="21">
        <f>H54-I54</f>
        <v>35205</v>
      </c>
      <c r="L54" s="21">
        <f>L56</f>
        <v>63395</v>
      </c>
      <c r="M54" s="45">
        <f>H54-L54</f>
        <v>0</v>
      </c>
      <c r="N54" s="93">
        <f>N56</f>
        <v>5743.676397130948</v>
      </c>
      <c r="O54" s="309">
        <f>O56</f>
        <v>5743.676397130948</v>
      </c>
      <c r="P54" s="86"/>
      <c r="Q54" s="68">
        <f>data_input!G57</f>
        <v>3461.03</v>
      </c>
      <c r="R54" s="68">
        <f>R56</f>
        <v>16.34911327624072</v>
      </c>
      <c r="S54" s="79">
        <f>S56</f>
        <v>1</v>
      </c>
      <c r="T54" s="68">
        <f>Q54-R54</f>
        <v>3444.6808867237596</v>
      </c>
      <c r="U54" s="68">
        <f>U56</f>
        <v>3461.03</v>
      </c>
      <c r="V54" s="45">
        <f>Q54-U54</f>
        <v>0</v>
      </c>
      <c r="W54" s="93">
        <f>W56</f>
        <v>313.5741986081257</v>
      </c>
      <c r="X54" s="309">
        <f>X56</f>
        <v>313.5741986081257</v>
      </c>
      <c r="Y54" s="93">
        <f>Y56</f>
        <v>6057.250595739074</v>
      </c>
      <c r="Z54" s="309">
        <f>Z56</f>
        <v>6057.250595739074</v>
      </c>
      <c r="AA54" s="309">
        <f>AA56</f>
        <v>6057.250595739074</v>
      </c>
      <c r="AB54" s="297">
        <f>AA54-Y54</f>
        <v>0</v>
      </c>
      <c r="AC54" s="286">
        <f>AB54/Y54</f>
        <v>0</v>
      </c>
      <c r="AD54" s="289">
        <f>IF(ABS(AC54)&gt;0.04999,IF(ABS(AC54)&lt;0.15,1,0),0)</f>
        <v>0</v>
      </c>
      <c r="AE54" s="289">
        <f>IF(ABS(AC54)&gt;0.14999,IF(ABS(AC54)&lt;0.25,2,0),0)</f>
        <v>0</v>
      </c>
      <c r="AF54" s="289">
        <f>IF(ABS(AC54)&gt;0.25,3,0)</f>
        <v>0</v>
      </c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</row>
    <row r="55" spans="1:123" s="8" customFormat="1" ht="12.75">
      <c r="A55" s="16"/>
      <c r="B55" s="28"/>
      <c r="C55" s="23"/>
      <c r="D55" s="36"/>
      <c r="E55" s="36"/>
      <c r="F55" s="36"/>
      <c r="G55" s="36"/>
      <c r="H55" s="28"/>
      <c r="I55" s="28"/>
      <c r="J55" s="80"/>
      <c r="K55" s="28"/>
      <c r="L55" s="28"/>
      <c r="M55" s="47"/>
      <c r="N55" s="95"/>
      <c r="O55" s="310"/>
      <c r="P55" s="86"/>
      <c r="Q55" s="69"/>
      <c r="R55" s="69"/>
      <c r="S55" s="80"/>
      <c r="T55" s="69"/>
      <c r="U55" s="69"/>
      <c r="V55" s="47"/>
      <c r="W55" s="95"/>
      <c r="X55" s="310"/>
      <c r="Y55" s="95"/>
      <c r="Z55" s="310"/>
      <c r="AA55" s="310"/>
      <c r="AB55" s="298"/>
      <c r="AC55" s="29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</row>
    <row r="56" spans="1:123" s="8" customFormat="1" ht="15">
      <c r="A56" s="7"/>
      <c r="B56" s="19" t="s">
        <v>99</v>
      </c>
      <c r="C56" s="29"/>
      <c r="D56" s="37">
        <v>1030</v>
      </c>
      <c r="E56" s="37" t="s">
        <v>254</v>
      </c>
      <c r="F56" s="37">
        <v>2</v>
      </c>
      <c r="G56" s="37"/>
      <c r="H56" s="19"/>
      <c r="I56" s="19">
        <f>I57</f>
        <v>28190</v>
      </c>
      <c r="J56" s="81">
        <f>data_input!F59</f>
        <v>1</v>
      </c>
      <c r="K56" s="19">
        <f>K57</f>
        <v>35205</v>
      </c>
      <c r="L56" s="19">
        <f>L57</f>
        <v>63395</v>
      </c>
      <c r="M56" s="47"/>
      <c r="N56" s="101">
        <f>N57</f>
        <v>5743.676397130948</v>
      </c>
      <c r="O56" s="311">
        <f>O57</f>
        <v>5743.676397130948</v>
      </c>
      <c r="P56" s="86"/>
      <c r="Q56" s="70"/>
      <c r="R56" s="70">
        <f>R57</f>
        <v>16.34911327624072</v>
      </c>
      <c r="S56" s="81">
        <f>S57</f>
        <v>1</v>
      </c>
      <c r="T56" s="70">
        <f>T57</f>
        <v>3444.6808867237596</v>
      </c>
      <c r="U56" s="70">
        <f>U57</f>
        <v>3461.03</v>
      </c>
      <c r="V56" s="47"/>
      <c r="W56" s="101">
        <f>W57</f>
        <v>313.5741986081257</v>
      </c>
      <c r="X56" s="311">
        <f>X57</f>
        <v>313.5741986081257</v>
      </c>
      <c r="Y56" s="101">
        <f>Y57</f>
        <v>6057.250595739074</v>
      </c>
      <c r="Z56" s="311">
        <f>Z57</f>
        <v>6057.250595739074</v>
      </c>
      <c r="AA56" s="311">
        <f>Z56+$AB$2</f>
        <v>6057.250595739074</v>
      </c>
      <c r="AB56" s="300">
        <f>AA56-Y56</f>
        <v>0</v>
      </c>
      <c r="AC56" s="288">
        <f>AB56/Y56</f>
        <v>0</v>
      </c>
      <c r="AD56" s="289">
        <f>IF(ABS(AC56)&gt;0.04999,IF(ABS(AC56)&lt;0.15,1,0),0)</f>
        <v>0</v>
      </c>
      <c r="AE56" s="289">
        <f>IF(ABS(AC56)&gt;0.14999,IF(ABS(AC56)&lt;0.25,2,0),0)</f>
        <v>0</v>
      </c>
      <c r="AF56" s="289">
        <f>IF(ABS(AC56)&gt;0.25,3,0)</f>
        <v>0</v>
      </c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</row>
    <row r="57" spans="1:123" s="8" customFormat="1" ht="15">
      <c r="A57" s="9"/>
      <c r="B57" s="10"/>
      <c r="C57" s="7" t="s">
        <v>15</v>
      </c>
      <c r="D57" s="38"/>
      <c r="E57" s="38"/>
      <c r="F57" s="38"/>
      <c r="G57" s="38"/>
      <c r="H57" s="5">
        <f>data_input!E60</f>
        <v>28190</v>
      </c>
      <c r="I57" s="5">
        <f>H57</f>
        <v>28190</v>
      </c>
      <c r="J57" s="83">
        <f>data_input!F60</f>
        <v>1</v>
      </c>
      <c r="K57" s="5">
        <f>K54*J57</f>
        <v>35205</v>
      </c>
      <c r="L57" s="5">
        <f>K57+I57</f>
        <v>63395</v>
      </c>
      <c r="M57" s="47"/>
      <c r="N57" s="92">
        <f>L57*$N$2</f>
        <v>5743.676397130948</v>
      </c>
      <c r="O57" s="308">
        <f>L57*$O$2</f>
        <v>5743.676397130948</v>
      </c>
      <c r="P57" s="86"/>
      <c r="Q57" s="66">
        <f>data_input!G60</f>
        <v>16.34911327624072</v>
      </c>
      <c r="R57" s="66">
        <f>Q57</f>
        <v>16.34911327624072</v>
      </c>
      <c r="S57" s="78">
        <f>L57/L54</f>
        <v>1</v>
      </c>
      <c r="T57" s="66">
        <f>T54*S57</f>
        <v>3444.6808867237596</v>
      </c>
      <c r="U57" s="66">
        <f>T57+R57</f>
        <v>3461.03</v>
      </c>
      <c r="V57" s="47"/>
      <c r="W57" s="92">
        <f>U57*$W$2</f>
        <v>313.5741986081257</v>
      </c>
      <c r="X57" s="308">
        <f>U57*$X$2</f>
        <v>313.5741986081257</v>
      </c>
      <c r="Y57" s="92">
        <f>N57+W57</f>
        <v>6057.250595739074</v>
      </c>
      <c r="Z57" s="308">
        <f>O57+X57</f>
        <v>6057.250595739074</v>
      </c>
      <c r="AA57" s="308">
        <f>P57+Z57</f>
        <v>6057.250595739074</v>
      </c>
      <c r="AB57" s="296">
        <f>AA57-Y57</f>
        <v>0</v>
      </c>
      <c r="AC57" s="287"/>
      <c r="AD57" s="289"/>
      <c r="AE57" s="289"/>
      <c r="AF57" s="28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</row>
    <row r="58" spans="1:123" s="8" customFormat="1" ht="12.75">
      <c r="A58" s="9"/>
      <c r="B58" s="5"/>
      <c r="C58" s="9"/>
      <c r="D58" s="33"/>
      <c r="E58" s="33"/>
      <c r="F58" s="33"/>
      <c r="G58" s="33"/>
      <c r="H58" s="5"/>
      <c r="I58" s="5"/>
      <c r="J58" s="83"/>
      <c r="K58" s="5"/>
      <c r="L58" s="5"/>
      <c r="M58" s="47"/>
      <c r="N58" s="92"/>
      <c r="O58" s="308"/>
      <c r="P58" s="86"/>
      <c r="Q58" s="66"/>
      <c r="R58" s="66"/>
      <c r="S58" s="83"/>
      <c r="T58" s="66"/>
      <c r="U58" s="66"/>
      <c r="V58" s="47"/>
      <c r="W58" s="92"/>
      <c r="X58" s="308"/>
      <c r="Y58" s="92"/>
      <c r="Z58" s="308"/>
      <c r="AA58" s="308"/>
      <c r="AB58" s="296"/>
      <c r="AC58" s="287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</row>
    <row r="59" spans="1:123" s="8" customFormat="1" ht="15.75" thickBot="1">
      <c r="A59" s="20" t="s">
        <v>100</v>
      </c>
      <c r="B59" s="21"/>
      <c r="C59" s="22"/>
      <c r="D59" s="35"/>
      <c r="E59" s="35"/>
      <c r="F59" s="35"/>
      <c r="G59" s="35"/>
      <c r="H59" s="21">
        <f>data_input!E62</f>
        <v>7691</v>
      </c>
      <c r="I59" s="21">
        <f>I61+I63+I65+I67</f>
        <v>2045</v>
      </c>
      <c r="J59" s="79">
        <f>data_input!F62</f>
        <v>1</v>
      </c>
      <c r="K59" s="21">
        <f>H59-I59</f>
        <v>5646</v>
      </c>
      <c r="L59" s="21">
        <f>L61+L63+L65+L67</f>
        <v>7690.999999999999</v>
      </c>
      <c r="M59" s="45">
        <f>H59-L59</f>
        <v>0</v>
      </c>
      <c r="N59" s="93">
        <f>N61+N63+N65+N67</f>
        <v>696.8154455451395</v>
      </c>
      <c r="O59" s="309">
        <f>O61+O63+O65+O67</f>
        <v>696.8154455451395</v>
      </c>
      <c r="P59" s="86"/>
      <c r="Q59" s="68">
        <f>data_input!G62</f>
        <v>3586.628</v>
      </c>
      <c r="R59" s="68">
        <f>R61+R63+R65+R67</f>
        <v>3.700630115540016</v>
      </c>
      <c r="S59" s="79">
        <f>S61+S63+S65+S67</f>
        <v>1</v>
      </c>
      <c r="T59" s="68">
        <f>Q59-R59</f>
        <v>3582.92736988446</v>
      </c>
      <c r="U59" s="68">
        <f>U61+U63+U65+U67</f>
        <v>3586.6279999999997</v>
      </c>
      <c r="V59" s="45">
        <f>Q59-U59</f>
        <v>0</v>
      </c>
      <c r="W59" s="93">
        <f>W61+W63+W65+W67</f>
        <v>324.9535545214761</v>
      </c>
      <c r="X59" s="309">
        <f>X61+X63+X65+X67</f>
        <v>324.9535545214761</v>
      </c>
      <c r="Y59" s="93">
        <f>Y61+Y63+Y65+Y67</f>
        <v>1021.7690000666156</v>
      </c>
      <c r="Z59" s="309">
        <f>Z61+Z63+Z65+Z67</f>
        <v>1021.7690000666156</v>
      </c>
      <c r="AA59" s="309">
        <f>AA61+AA63+AA65+AA67</f>
        <v>1021.7690000666156</v>
      </c>
      <c r="AB59" s="297">
        <f>AA59-Y59</f>
        <v>0</v>
      </c>
      <c r="AC59" s="286">
        <f>AB59/Y59</f>
        <v>0</v>
      </c>
      <c r="AD59" s="289">
        <f>IF(ABS(AC59)&gt;0.04999,IF(ABS(AC59)&lt;0.15,1,0),0)</f>
        <v>0</v>
      </c>
      <c r="AE59" s="289">
        <f>IF(ABS(AC59)&gt;0.14999,IF(ABS(AC59)&lt;0.25,2,0),0)</f>
        <v>0</v>
      </c>
      <c r="AF59" s="289">
        <f>IF(ABS(AC59)&gt;0.25,3,0)</f>
        <v>0</v>
      </c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</row>
    <row r="60" spans="1:123" s="8" customFormat="1" ht="12.75">
      <c r="A60" s="16"/>
      <c r="B60" s="28"/>
      <c r="C60" s="23"/>
      <c r="D60" s="36"/>
      <c r="E60" s="36"/>
      <c r="F60" s="36"/>
      <c r="G60" s="36"/>
      <c r="H60" s="28"/>
      <c r="I60" s="28"/>
      <c r="J60" s="80"/>
      <c r="K60" s="28"/>
      <c r="L60" s="28"/>
      <c r="M60" s="47"/>
      <c r="N60" s="95"/>
      <c r="O60" s="310"/>
      <c r="P60" s="86"/>
      <c r="Q60" s="69"/>
      <c r="R60" s="69"/>
      <c r="S60" s="80"/>
      <c r="T60" s="69"/>
      <c r="U60" s="69"/>
      <c r="V60" s="47"/>
      <c r="W60" s="95"/>
      <c r="X60" s="310"/>
      <c r="Y60" s="95"/>
      <c r="Z60" s="310"/>
      <c r="AA60" s="310"/>
      <c r="AB60" s="298"/>
      <c r="AC60" s="29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</row>
    <row r="61" spans="1:123" s="8" customFormat="1" ht="15">
      <c r="A61" s="11"/>
      <c r="B61" s="19" t="s">
        <v>101</v>
      </c>
      <c r="C61" s="29"/>
      <c r="D61" s="37">
        <v>1135</v>
      </c>
      <c r="E61" s="37" t="s">
        <v>255</v>
      </c>
      <c r="F61" s="37">
        <v>1</v>
      </c>
      <c r="G61" s="37"/>
      <c r="H61" s="19"/>
      <c r="I61" s="19">
        <f>I62</f>
        <v>838</v>
      </c>
      <c r="J61" s="81">
        <f>data_input!F64</f>
        <v>0.06</v>
      </c>
      <c r="K61" s="19">
        <f>K62</f>
        <v>338.76</v>
      </c>
      <c r="L61" s="19">
        <f>L62</f>
        <v>1176.76</v>
      </c>
      <c r="M61" s="47"/>
      <c r="N61" s="101">
        <f>N62</f>
        <v>106.6161154205823</v>
      </c>
      <c r="O61" s="311">
        <f>O62</f>
        <v>106.6161154205823</v>
      </c>
      <c r="P61" s="86"/>
      <c r="Q61" s="70"/>
      <c r="R61" s="70">
        <f>R62</f>
        <v>0.7749448702062243</v>
      </c>
      <c r="S61" s="81">
        <f>S62</f>
        <v>0.15300481081783904</v>
      </c>
      <c r="T61" s="70">
        <f>T62</f>
        <v>548.2051244032294</v>
      </c>
      <c r="U61" s="70">
        <f>U62</f>
        <v>548.9800692734357</v>
      </c>
      <c r="V61" s="47"/>
      <c r="W61" s="101">
        <f>W62</f>
        <v>49.73836842623465</v>
      </c>
      <c r="X61" s="311">
        <f>X62</f>
        <v>49.73836842623465</v>
      </c>
      <c r="Y61" s="101">
        <f>Y62</f>
        <v>156.35448384681695</v>
      </c>
      <c r="Z61" s="311">
        <f>Z62</f>
        <v>156.35448384681695</v>
      </c>
      <c r="AA61" s="311">
        <f>Z61+$AB$2</f>
        <v>156.35448384681695</v>
      </c>
      <c r="AB61" s="300">
        <f aca="true" t="shared" si="5" ref="AB61:AB68">AA61-Y61</f>
        <v>0</v>
      </c>
      <c r="AC61" s="288">
        <f aca="true" t="shared" si="6" ref="AC61:AC68">AB61/Y61</f>
        <v>0</v>
      </c>
      <c r="AD61" s="289">
        <f aca="true" t="shared" si="7" ref="AD61:AD68">IF(ABS(AC61)&gt;0.04999,IF(ABS(AC61)&lt;0.15,1,0),0)</f>
        <v>0</v>
      </c>
      <c r="AE61" s="289">
        <f aca="true" t="shared" si="8" ref="AE61:AE68">IF(ABS(AC61)&gt;0.14999,IF(ABS(AC61)&lt;0.25,2,0),0)</f>
        <v>0</v>
      </c>
      <c r="AF61" s="289">
        <f aca="true" t="shared" si="9" ref="AF61:AF68">IF(ABS(AC61)&gt;0.25,3,0)</f>
        <v>0</v>
      </c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</row>
    <row r="62" spans="1:123" s="8" customFormat="1" ht="15">
      <c r="A62" s="9"/>
      <c r="B62" s="10"/>
      <c r="C62" s="7" t="s">
        <v>16</v>
      </c>
      <c r="D62" s="38"/>
      <c r="E62" s="38"/>
      <c r="F62" s="38"/>
      <c r="G62" s="38"/>
      <c r="H62" s="5">
        <f>data_input!E65</f>
        <v>838</v>
      </c>
      <c r="I62" s="5">
        <f>H62</f>
        <v>838</v>
      </c>
      <c r="J62" s="83">
        <f>data_input!F65</f>
        <v>0.06</v>
      </c>
      <c r="K62" s="5">
        <f>K$59*J62</f>
        <v>338.76</v>
      </c>
      <c r="L62" s="5">
        <f>K62+I62</f>
        <v>1176.76</v>
      </c>
      <c r="M62" s="47"/>
      <c r="N62" s="92">
        <f>L62*$N$2</f>
        <v>106.6161154205823</v>
      </c>
      <c r="O62" s="308">
        <f>L62*$O$2</f>
        <v>106.6161154205823</v>
      </c>
      <c r="P62" s="86"/>
      <c r="Q62" s="66">
        <f>data_input!G65</f>
        <v>0.7749448702062243</v>
      </c>
      <c r="R62" s="66">
        <f>Q62</f>
        <v>0.7749448702062243</v>
      </c>
      <c r="S62" s="78">
        <f>L62/$L$59</f>
        <v>0.15300481081783904</v>
      </c>
      <c r="T62" s="66">
        <f>T$59*S62</f>
        <v>548.2051244032294</v>
      </c>
      <c r="U62" s="66">
        <f>T62+R62</f>
        <v>548.9800692734357</v>
      </c>
      <c r="V62" s="47"/>
      <c r="W62" s="92">
        <f>U62*$W$2</f>
        <v>49.73836842623465</v>
      </c>
      <c r="X62" s="308">
        <f>U62*$X$2</f>
        <v>49.73836842623465</v>
      </c>
      <c r="Y62" s="92">
        <f>N62+W62</f>
        <v>156.35448384681695</v>
      </c>
      <c r="Z62" s="308">
        <f>O62+X62</f>
        <v>156.35448384681695</v>
      </c>
      <c r="AA62" s="308">
        <f>P62+Z62</f>
        <v>156.35448384681695</v>
      </c>
      <c r="AB62" s="296">
        <f t="shared" si="5"/>
        <v>0</v>
      </c>
      <c r="AC62" s="287"/>
      <c r="AD62" s="289"/>
      <c r="AE62" s="289"/>
      <c r="AF62" s="28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</row>
    <row r="63" spans="1:123" s="8" customFormat="1" ht="15">
      <c r="A63" s="16"/>
      <c r="B63" s="19" t="s">
        <v>102</v>
      </c>
      <c r="C63" s="29"/>
      <c r="D63" s="37">
        <v>1148</v>
      </c>
      <c r="E63" s="37" t="s">
        <v>256</v>
      </c>
      <c r="F63" s="37">
        <v>1</v>
      </c>
      <c r="G63" s="37"/>
      <c r="H63" s="19"/>
      <c r="I63" s="19">
        <f>I64</f>
        <v>642</v>
      </c>
      <c r="J63" s="81">
        <f>data_input!F66</f>
        <v>0.06</v>
      </c>
      <c r="K63" s="19">
        <f>K64</f>
        <v>338.76</v>
      </c>
      <c r="L63" s="19">
        <f>L64</f>
        <v>980.76</v>
      </c>
      <c r="M63" s="47"/>
      <c r="N63" s="101">
        <f>N64</f>
        <v>88.85823902910559</v>
      </c>
      <c r="O63" s="311">
        <f>O64</f>
        <v>88.85823902910559</v>
      </c>
      <c r="P63" s="86"/>
      <c r="Q63" s="70"/>
      <c r="R63" s="70">
        <f>R64</f>
        <v>1.0173394192370129</v>
      </c>
      <c r="S63" s="81">
        <f>S64</f>
        <v>0.12752047848134185</v>
      </c>
      <c r="T63" s="70">
        <f>T64</f>
        <v>456.896612571562</v>
      </c>
      <c r="U63" s="70">
        <f>U64</f>
        <v>457.91395199079903</v>
      </c>
      <c r="V63" s="47"/>
      <c r="W63" s="101">
        <f>W64</f>
        <v>41.4876497825776</v>
      </c>
      <c r="X63" s="311">
        <f>X64</f>
        <v>41.4876497825776</v>
      </c>
      <c r="Y63" s="101">
        <f>Y64</f>
        <v>130.34588881168318</v>
      </c>
      <c r="Z63" s="311">
        <f>Z64</f>
        <v>130.34588881168318</v>
      </c>
      <c r="AA63" s="311">
        <f>Z63+$AB$2</f>
        <v>130.34588881168318</v>
      </c>
      <c r="AB63" s="300">
        <f t="shared" si="5"/>
        <v>0</v>
      </c>
      <c r="AC63" s="288">
        <f t="shared" si="6"/>
        <v>0</v>
      </c>
      <c r="AD63" s="289">
        <f t="shared" si="7"/>
        <v>0</v>
      </c>
      <c r="AE63" s="289">
        <f t="shared" si="8"/>
        <v>0</v>
      </c>
      <c r="AF63" s="289">
        <f t="shared" si="9"/>
        <v>0</v>
      </c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</row>
    <row r="64" spans="1:123" s="8" customFormat="1" ht="15">
      <c r="A64" s="9"/>
      <c r="B64" s="10"/>
      <c r="C64" s="7" t="s">
        <v>1</v>
      </c>
      <c r="D64" s="38"/>
      <c r="E64" s="38"/>
      <c r="F64" s="38"/>
      <c r="G64" s="38"/>
      <c r="H64" s="5">
        <f>data_input!E67</f>
        <v>642</v>
      </c>
      <c r="I64" s="5">
        <f>H64</f>
        <v>642</v>
      </c>
      <c r="J64" s="83">
        <f>data_input!F67</f>
        <v>0.06</v>
      </c>
      <c r="K64" s="5">
        <f>K$59*J64</f>
        <v>338.76</v>
      </c>
      <c r="L64" s="5">
        <f>K64+I64</f>
        <v>980.76</v>
      </c>
      <c r="M64" s="47"/>
      <c r="N64" s="92">
        <f>L64*$N$2</f>
        <v>88.85823902910559</v>
      </c>
      <c r="O64" s="308">
        <f>L64*$O$2</f>
        <v>88.85823902910559</v>
      </c>
      <c r="P64" s="86"/>
      <c r="Q64" s="66">
        <f>data_input!G67</f>
        <v>1.0173394192370129</v>
      </c>
      <c r="R64" s="66">
        <f>Q64</f>
        <v>1.0173394192370129</v>
      </c>
      <c r="S64" s="78">
        <f>L64/$L$59</f>
        <v>0.12752047848134185</v>
      </c>
      <c r="T64" s="66">
        <f>T$59*S64</f>
        <v>456.896612571562</v>
      </c>
      <c r="U64" s="66">
        <f>T64+R64</f>
        <v>457.91395199079903</v>
      </c>
      <c r="V64" s="47"/>
      <c r="W64" s="92">
        <f>U64*$W$2</f>
        <v>41.4876497825776</v>
      </c>
      <c r="X64" s="308">
        <f>U64*$X$2</f>
        <v>41.4876497825776</v>
      </c>
      <c r="Y64" s="92">
        <f>N64+W64</f>
        <v>130.34588881168318</v>
      </c>
      <c r="Z64" s="308">
        <f>O64+X64</f>
        <v>130.34588881168318</v>
      </c>
      <c r="AA64" s="308">
        <f>P64+Z64</f>
        <v>130.34588881168318</v>
      </c>
      <c r="AB64" s="296">
        <f t="shared" si="5"/>
        <v>0</v>
      </c>
      <c r="AC64" s="287"/>
      <c r="AD64" s="289"/>
      <c r="AE64" s="289"/>
      <c r="AF64" s="28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</row>
    <row r="65" spans="1:123" s="8" customFormat="1" ht="15">
      <c r="A65" s="16"/>
      <c r="B65" s="19" t="s">
        <v>103</v>
      </c>
      <c r="C65" s="29"/>
      <c r="D65" s="37">
        <v>1152</v>
      </c>
      <c r="E65" s="37">
        <v>19927</v>
      </c>
      <c r="F65" s="37">
        <v>1</v>
      </c>
      <c r="G65" s="37"/>
      <c r="H65" s="19"/>
      <c r="I65" s="19">
        <f>I66</f>
        <v>375</v>
      </c>
      <c r="J65" s="81">
        <f>data_input!F68</f>
        <v>0.06</v>
      </c>
      <c r="K65" s="19">
        <f>K66</f>
        <v>338.76</v>
      </c>
      <c r="L65" s="19">
        <f>L66</f>
        <v>713.76</v>
      </c>
      <c r="M65" s="47"/>
      <c r="N65" s="101">
        <f>N66</f>
        <v>64.6676625162266</v>
      </c>
      <c r="O65" s="311">
        <f>O66</f>
        <v>64.6676625162266</v>
      </c>
      <c r="P65" s="86"/>
      <c r="Q65" s="70"/>
      <c r="R65" s="70">
        <f>R66</f>
        <v>0.9558480172632259</v>
      </c>
      <c r="S65" s="81">
        <f>S66</f>
        <v>0.09280457677805228</v>
      </c>
      <c r="T65" s="70">
        <f>T66</f>
        <v>332.5120581886273</v>
      </c>
      <c r="U65" s="70">
        <f>U66</f>
        <v>333.46790620589053</v>
      </c>
      <c r="V65" s="47"/>
      <c r="W65" s="101">
        <f>W66</f>
        <v>30.21266254555486</v>
      </c>
      <c r="X65" s="311">
        <f>X66</f>
        <v>30.21266254555486</v>
      </c>
      <c r="Y65" s="101">
        <f>Y66</f>
        <v>94.88032506178146</v>
      </c>
      <c r="Z65" s="311">
        <f>Z66</f>
        <v>94.88032506178146</v>
      </c>
      <c r="AA65" s="311">
        <f>Z65+$AB$2</f>
        <v>94.88032506178146</v>
      </c>
      <c r="AB65" s="300">
        <f t="shared" si="5"/>
        <v>0</v>
      </c>
      <c r="AC65" s="288">
        <f t="shared" si="6"/>
        <v>0</v>
      </c>
      <c r="AD65" s="289">
        <f t="shared" si="7"/>
        <v>0</v>
      </c>
      <c r="AE65" s="289">
        <f t="shared" si="8"/>
        <v>0</v>
      </c>
      <c r="AF65" s="289">
        <f t="shared" si="9"/>
        <v>0</v>
      </c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</row>
    <row r="66" spans="1:123" s="8" customFormat="1" ht="15">
      <c r="A66" s="24"/>
      <c r="B66" s="25"/>
      <c r="C66" s="7" t="s">
        <v>17</v>
      </c>
      <c r="D66" s="38"/>
      <c r="E66" s="38"/>
      <c r="F66" s="38"/>
      <c r="G66" s="38"/>
      <c r="H66" s="5">
        <f>data_input!E69</f>
        <v>375</v>
      </c>
      <c r="I66" s="5">
        <f>H66</f>
        <v>375</v>
      </c>
      <c r="J66" s="83">
        <f>data_input!F69</f>
        <v>0.06</v>
      </c>
      <c r="K66" s="5">
        <f>K$59*J66</f>
        <v>338.76</v>
      </c>
      <c r="L66" s="5">
        <f>K66+I66</f>
        <v>713.76</v>
      </c>
      <c r="M66" s="47"/>
      <c r="N66" s="92">
        <f>L66*$N$2</f>
        <v>64.6676625162266</v>
      </c>
      <c r="O66" s="308">
        <f>L66*$O$2</f>
        <v>64.6676625162266</v>
      </c>
      <c r="P66" s="86"/>
      <c r="Q66" s="66">
        <f>data_input!G69</f>
        <v>0.9558480172632259</v>
      </c>
      <c r="R66" s="66">
        <f>Q66</f>
        <v>0.9558480172632259</v>
      </c>
      <c r="S66" s="78">
        <f>L66/$L$59</f>
        <v>0.09280457677805228</v>
      </c>
      <c r="T66" s="66">
        <f>T$59*S66</f>
        <v>332.5120581886273</v>
      </c>
      <c r="U66" s="66">
        <f>T66+R66</f>
        <v>333.46790620589053</v>
      </c>
      <c r="V66" s="47"/>
      <c r="W66" s="92">
        <f>U66*$W$2</f>
        <v>30.21266254555486</v>
      </c>
      <c r="X66" s="308">
        <f>U66*$X$2</f>
        <v>30.21266254555486</v>
      </c>
      <c r="Y66" s="92">
        <f>N66+W66</f>
        <v>94.88032506178146</v>
      </c>
      <c r="Z66" s="308">
        <f>O66+X66</f>
        <v>94.88032506178146</v>
      </c>
      <c r="AA66" s="308">
        <f>P66+Z66</f>
        <v>94.88032506178146</v>
      </c>
      <c r="AB66" s="296">
        <f t="shared" si="5"/>
        <v>0</v>
      </c>
      <c r="AC66" s="287"/>
      <c r="AD66" s="289"/>
      <c r="AE66" s="289"/>
      <c r="AF66" s="28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</row>
    <row r="67" spans="1:123" s="8" customFormat="1" ht="15">
      <c r="A67" s="16"/>
      <c r="B67" s="19" t="s">
        <v>104</v>
      </c>
      <c r="C67" s="29"/>
      <c r="D67" s="37">
        <v>1153</v>
      </c>
      <c r="E67" s="37">
        <v>23544</v>
      </c>
      <c r="F67" s="37">
        <v>1</v>
      </c>
      <c r="G67" s="37"/>
      <c r="H67" s="19"/>
      <c r="I67" s="19">
        <f>I68</f>
        <v>190</v>
      </c>
      <c r="J67" s="81">
        <f>data_input!F70</f>
        <v>0.82</v>
      </c>
      <c r="K67" s="19">
        <f>K68</f>
        <v>4629.719999999999</v>
      </c>
      <c r="L67" s="19">
        <f>L68</f>
        <v>4819.719999999999</v>
      </c>
      <c r="M67" s="47"/>
      <c r="N67" s="101">
        <f>N68</f>
        <v>436.673428579225</v>
      </c>
      <c r="O67" s="311">
        <f>O68</f>
        <v>436.673428579225</v>
      </c>
      <c r="P67" s="86"/>
      <c r="Q67" s="70"/>
      <c r="R67" s="70">
        <f>R68</f>
        <v>0.9524978088335531</v>
      </c>
      <c r="S67" s="81">
        <f>S68</f>
        <v>0.6266701339227668</v>
      </c>
      <c r="T67" s="70">
        <f>T68</f>
        <v>2245.3135747210413</v>
      </c>
      <c r="U67" s="70">
        <f>U68</f>
        <v>2246.2660725298747</v>
      </c>
      <c r="V67" s="47"/>
      <c r="W67" s="101">
        <f>W68</f>
        <v>203.514873767109</v>
      </c>
      <c r="X67" s="311">
        <f>X68</f>
        <v>203.514873767109</v>
      </c>
      <c r="Y67" s="101">
        <f>Y68</f>
        <v>640.188302346334</v>
      </c>
      <c r="Z67" s="311">
        <f>Z68</f>
        <v>640.188302346334</v>
      </c>
      <c r="AA67" s="311">
        <f>Z67+$AB$2</f>
        <v>640.188302346334</v>
      </c>
      <c r="AB67" s="300">
        <f t="shared" si="5"/>
        <v>0</v>
      </c>
      <c r="AC67" s="288">
        <f t="shared" si="6"/>
        <v>0</v>
      </c>
      <c r="AD67" s="289">
        <f t="shared" si="7"/>
        <v>0</v>
      </c>
      <c r="AE67" s="289">
        <f t="shared" si="8"/>
        <v>0</v>
      </c>
      <c r="AF67" s="289">
        <f t="shared" si="9"/>
        <v>0</v>
      </c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</row>
    <row r="68" spans="1:123" s="8" customFormat="1" ht="15">
      <c r="A68" s="9"/>
      <c r="B68" s="10"/>
      <c r="C68" s="7" t="s">
        <v>18</v>
      </c>
      <c r="D68" s="38"/>
      <c r="E68" s="38"/>
      <c r="F68" s="38"/>
      <c r="G68" s="38"/>
      <c r="H68" s="5">
        <f>data_input!E71</f>
        <v>190</v>
      </c>
      <c r="I68" s="5">
        <f>H68</f>
        <v>190</v>
      </c>
      <c r="J68" s="83">
        <f>data_input!F71</f>
        <v>0.82</v>
      </c>
      <c r="K68" s="5">
        <f>K$59*J68</f>
        <v>4629.719999999999</v>
      </c>
      <c r="L68" s="5">
        <f>K68+I68</f>
        <v>4819.719999999999</v>
      </c>
      <c r="M68" s="47"/>
      <c r="N68" s="92">
        <f>L68*$N$2</f>
        <v>436.673428579225</v>
      </c>
      <c r="O68" s="308">
        <f>L68*$O$2</f>
        <v>436.673428579225</v>
      </c>
      <c r="P68" s="86"/>
      <c r="Q68" s="66">
        <f>data_input!G71</f>
        <v>0.9524978088335531</v>
      </c>
      <c r="R68" s="66">
        <f>Q68</f>
        <v>0.9524978088335531</v>
      </c>
      <c r="S68" s="78">
        <f>L68/$L$59</f>
        <v>0.6266701339227668</v>
      </c>
      <c r="T68" s="66">
        <f>T$59*S68</f>
        <v>2245.3135747210413</v>
      </c>
      <c r="U68" s="66">
        <f>T68+R68</f>
        <v>2246.2660725298747</v>
      </c>
      <c r="V68" s="47"/>
      <c r="W68" s="92">
        <f>U68*$W$2</f>
        <v>203.514873767109</v>
      </c>
      <c r="X68" s="308">
        <f>U68*$X$2</f>
        <v>203.514873767109</v>
      </c>
      <c r="Y68" s="92">
        <f>N68+W68</f>
        <v>640.188302346334</v>
      </c>
      <c r="Z68" s="308">
        <f>O68+X68</f>
        <v>640.188302346334</v>
      </c>
      <c r="AA68" s="308">
        <f>P68+Z68</f>
        <v>640.188302346334</v>
      </c>
      <c r="AB68" s="296">
        <f t="shared" si="5"/>
        <v>0</v>
      </c>
      <c r="AC68" s="287"/>
      <c r="AD68" s="289"/>
      <c r="AE68" s="289"/>
      <c r="AF68" s="28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</row>
    <row r="69" spans="1:123" s="8" customFormat="1" ht="12.75">
      <c r="A69" s="9"/>
      <c r="B69" s="5"/>
      <c r="C69" s="9"/>
      <c r="D69" s="33"/>
      <c r="E69" s="33"/>
      <c r="F69" s="33"/>
      <c r="G69" s="33"/>
      <c r="H69" s="5"/>
      <c r="I69" s="5"/>
      <c r="J69" s="83"/>
      <c r="K69" s="5"/>
      <c r="L69" s="5"/>
      <c r="M69" s="47"/>
      <c r="N69" s="92"/>
      <c r="O69" s="308"/>
      <c r="P69" s="86"/>
      <c r="Q69" s="66"/>
      <c r="R69" s="66"/>
      <c r="S69" s="83"/>
      <c r="T69" s="66"/>
      <c r="U69" s="66"/>
      <c r="V69" s="47"/>
      <c r="W69" s="92"/>
      <c r="X69" s="308"/>
      <c r="Y69" s="92"/>
      <c r="Z69" s="308"/>
      <c r="AA69" s="308"/>
      <c r="AB69" s="296"/>
      <c r="AC69" s="287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</row>
    <row r="70" spans="1:123" s="8" customFormat="1" ht="15.75" thickBot="1">
      <c r="A70" s="20" t="s">
        <v>105</v>
      </c>
      <c r="B70" s="21"/>
      <c r="C70" s="22"/>
      <c r="D70" s="35"/>
      <c r="E70" s="35"/>
      <c r="F70" s="35"/>
      <c r="G70" s="35"/>
      <c r="H70" s="21">
        <f>data_input!E73</f>
        <v>1891</v>
      </c>
      <c r="I70" s="21">
        <f>I72</f>
        <v>939</v>
      </c>
      <c r="J70" s="79">
        <f>data_input!F73</f>
        <v>1</v>
      </c>
      <c r="K70" s="21">
        <f>H70-I70</f>
        <v>952</v>
      </c>
      <c r="L70" s="21">
        <f>L72</f>
        <v>1891</v>
      </c>
      <c r="M70" s="45">
        <f>H70-L70</f>
        <v>0</v>
      </c>
      <c r="N70" s="93">
        <f>N72</f>
        <v>171.327266613686</v>
      </c>
      <c r="O70" s="309">
        <f>O72</f>
        <v>171.327266613686</v>
      </c>
      <c r="P70" s="86"/>
      <c r="Q70" s="68">
        <f>data_input!G73</f>
        <v>2391.85</v>
      </c>
      <c r="R70" s="68">
        <f>R72</f>
        <v>1.00624361540482</v>
      </c>
      <c r="S70" s="79">
        <f>S72</f>
        <v>1</v>
      </c>
      <c r="T70" s="68">
        <f>Q70-R70</f>
        <v>2390.843756384595</v>
      </c>
      <c r="U70" s="68">
        <f>U72</f>
        <v>2391.85</v>
      </c>
      <c r="V70" s="45">
        <f>Q70-U70</f>
        <v>0</v>
      </c>
      <c r="W70" s="93">
        <f>W72</f>
        <v>216.70498289262022</v>
      </c>
      <c r="X70" s="309">
        <f>X72</f>
        <v>216.70498289262022</v>
      </c>
      <c r="Y70" s="93">
        <f>Y72</f>
        <v>388.03224950630624</v>
      </c>
      <c r="Z70" s="309">
        <f>Z72</f>
        <v>388.03224950630624</v>
      </c>
      <c r="AA70" s="309">
        <f>AA72</f>
        <v>388.03224950630624</v>
      </c>
      <c r="AB70" s="297">
        <f>AA70-Y70</f>
        <v>0</v>
      </c>
      <c r="AC70" s="286">
        <f>AB70/Y70</f>
        <v>0</v>
      </c>
      <c r="AD70" s="289">
        <f>IF(ABS(AC70)&gt;0.04999,IF(ABS(AC70)&lt;0.15,1,0),0)</f>
        <v>0</v>
      </c>
      <c r="AE70" s="289">
        <f>IF(ABS(AC70)&gt;0.14999,IF(ABS(AC70)&lt;0.25,2,0),0)</f>
        <v>0</v>
      </c>
      <c r="AF70" s="289">
        <f>IF(ABS(AC70)&gt;0.25,3,0)</f>
        <v>0</v>
      </c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</row>
    <row r="71" spans="1:123" s="8" customFormat="1" ht="12.75">
      <c r="A71" s="16"/>
      <c r="B71" s="28"/>
      <c r="C71" s="23"/>
      <c r="D71" s="36"/>
      <c r="E71" s="36"/>
      <c r="F71" s="36"/>
      <c r="G71" s="36"/>
      <c r="H71" s="28"/>
      <c r="I71" s="28"/>
      <c r="J71" s="80"/>
      <c r="K71" s="28"/>
      <c r="L71" s="28"/>
      <c r="M71" s="47"/>
      <c r="N71" s="95"/>
      <c r="O71" s="310"/>
      <c r="P71" s="86"/>
      <c r="Q71" s="69"/>
      <c r="R71" s="69"/>
      <c r="S71" s="80"/>
      <c r="T71" s="69"/>
      <c r="U71" s="69"/>
      <c r="V71" s="47"/>
      <c r="W71" s="95"/>
      <c r="X71" s="310"/>
      <c r="Y71" s="95"/>
      <c r="Z71" s="310"/>
      <c r="AA71" s="310"/>
      <c r="AB71" s="298"/>
      <c r="AC71" s="29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</row>
    <row r="72" spans="1:123" s="8" customFormat="1" ht="15">
      <c r="A72" s="7"/>
      <c r="B72" s="19" t="s">
        <v>106</v>
      </c>
      <c r="C72" s="29"/>
      <c r="D72" s="37">
        <v>1075</v>
      </c>
      <c r="E72" s="37">
        <v>20619</v>
      </c>
      <c r="F72" s="37">
        <v>2</v>
      </c>
      <c r="G72" s="37"/>
      <c r="H72" s="19"/>
      <c r="I72" s="19">
        <f>I73</f>
        <v>939</v>
      </c>
      <c r="J72" s="81">
        <f>data_input!F75</f>
        <v>1</v>
      </c>
      <c r="K72" s="19">
        <f>K73</f>
        <v>952</v>
      </c>
      <c r="L72" s="19">
        <f>L73</f>
        <v>1891</v>
      </c>
      <c r="M72" s="47"/>
      <c r="N72" s="101">
        <f>N73</f>
        <v>171.327266613686</v>
      </c>
      <c r="O72" s="311">
        <f>O73</f>
        <v>171.327266613686</v>
      </c>
      <c r="P72" s="86"/>
      <c r="Q72" s="70"/>
      <c r="R72" s="70">
        <f>R73</f>
        <v>1.00624361540482</v>
      </c>
      <c r="S72" s="81">
        <f>S73</f>
        <v>1</v>
      </c>
      <c r="T72" s="70">
        <f>T73</f>
        <v>2390.843756384595</v>
      </c>
      <c r="U72" s="70">
        <f>U73</f>
        <v>2391.85</v>
      </c>
      <c r="V72" s="47"/>
      <c r="W72" s="101">
        <f>W73</f>
        <v>216.70498289262022</v>
      </c>
      <c r="X72" s="311">
        <f>X73</f>
        <v>216.70498289262022</v>
      </c>
      <c r="Y72" s="101">
        <f>Y73</f>
        <v>388.03224950630624</v>
      </c>
      <c r="Z72" s="311">
        <f>Z73</f>
        <v>388.03224950630624</v>
      </c>
      <c r="AA72" s="311">
        <f>Z72+$AB$2</f>
        <v>388.03224950630624</v>
      </c>
      <c r="AB72" s="300">
        <f>AA72-Y72</f>
        <v>0</v>
      </c>
      <c r="AC72" s="288">
        <f>AB72/Y72</f>
        <v>0</v>
      </c>
      <c r="AD72" s="289">
        <f>IF(ABS(AC72)&gt;0.04999,IF(ABS(AC72)&lt;0.15,1,0),0)</f>
        <v>0</v>
      </c>
      <c r="AE72" s="289">
        <f>IF(ABS(AC72)&gt;0.14999,IF(ABS(AC72)&lt;0.25,2,0),0)</f>
        <v>0</v>
      </c>
      <c r="AF72" s="289">
        <f>IF(ABS(AC72)&gt;0.25,3,0)</f>
        <v>0</v>
      </c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</row>
    <row r="73" spans="1:123" s="8" customFormat="1" ht="15">
      <c r="A73" s="9"/>
      <c r="B73" s="10"/>
      <c r="C73" s="7" t="s">
        <v>19</v>
      </c>
      <c r="D73" s="38"/>
      <c r="E73" s="38"/>
      <c r="F73" s="38"/>
      <c r="G73" s="38"/>
      <c r="H73" s="5">
        <f>data_input!E76</f>
        <v>939</v>
      </c>
      <c r="I73" s="5">
        <f>H73</f>
        <v>939</v>
      </c>
      <c r="J73" s="83">
        <f>data_input!F76</f>
        <v>1</v>
      </c>
      <c r="K73" s="5">
        <f>K70*J73</f>
        <v>952</v>
      </c>
      <c r="L73" s="5">
        <f>K73+I73</f>
        <v>1891</v>
      </c>
      <c r="M73" s="47"/>
      <c r="N73" s="92">
        <f>L73*$N$2</f>
        <v>171.327266613686</v>
      </c>
      <c r="O73" s="308">
        <f>L73*$O$2</f>
        <v>171.327266613686</v>
      </c>
      <c r="P73" s="86"/>
      <c r="Q73" s="66">
        <f>data_input!G76</f>
        <v>1.00624361540482</v>
      </c>
      <c r="R73" s="66">
        <f>Q73</f>
        <v>1.00624361540482</v>
      </c>
      <c r="S73" s="78">
        <f>L73/L70</f>
        <v>1</v>
      </c>
      <c r="T73" s="66">
        <f>T70*S73</f>
        <v>2390.843756384595</v>
      </c>
      <c r="U73" s="66">
        <f>T73+R73</f>
        <v>2391.85</v>
      </c>
      <c r="V73" s="47"/>
      <c r="W73" s="92">
        <f>U73*$W$2</f>
        <v>216.70498289262022</v>
      </c>
      <c r="X73" s="308">
        <f>U73*$X$2</f>
        <v>216.70498289262022</v>
      </c>
      <c r="Y73" s="92">
        <f>N73+W73</f>
        <v>388.03224950630624</v>
      </c>
      <c r="Z73" s="308">
        <f>O73+X73</f>
        <v>388.03224950630624</v>
      </c>
      <c r="AA73" s="308">
        <f>P73+Z73</f>
        <v>388.03224950630624</v>
      </c>
      <c r="AB73" s="296">
        <f>AA73-Y73</f>
        <v>0</v>
      </c>
      <c r="AC73" s="287"/>
      <c r="AD73" s="289"/>
      <c r="AE73" s="289"/>
      <c r="AF73" s="28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</row>
    <row r="74" spans="1:123" s="8" customFormat="1" ht="12.75">
      <c r="A74" s="9"/>
      <c r="B74" s="5"/>
      <c r="C74" s="7"/>
      <c r="D74" s="38"/>
      <c r="E74" s="38"/>
      <c r="F74" s="38"/>
      <c r="G74" s="38"/>
      <c r="H74" s="10"/>
      <c r="I74" s="5"/>
      <c r="J74" s="130"/>
      <c r="K74" s="5"/>
      <c r="L74" s="5"/>
      <c r="M74" s="47"/>
      <c r="N74" s="90"/>
      <c r="O74" s="312"/>
      <c r="P74" s="86"/>
      <c r="Q74" s="63"/>
      <c r="R74" s="66"/>
      <c r="S74" s="78"/>
      <c r="T74" s="66"/>
      <c r="U74" s="66"/>
      <c r="V74" s="47"/>
      <c r="W74" s="90"/>
      <c r="X74" s="312"/>
      <c r="Y74" s="90"/>
      <c r="Z74" s="312"/>
      <c r="AA74" s="312"/>
      <c r="AB74" s="301"/>
      <c r="AC74" s="302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</row>
    <row r="75" spans="1:123" s="8" customFormat="1" ht="15.75" thickBot="1">
      <c r="A75" s="20" t="s">
        <v>107</v>
      </c>
      <c r="B75" s="21"/>
      <c r="C75" s="22"/>
      <c r="D75" s="35"/>
      <c r="E75" s="35"/>
      <c r="F75" s="35"/>
      <c r="G75" s="35"/>
      <c r="H75" s="21">
        <f>data_input!E78</f>
        <v>15636</v>
      </c>
      <c r="I75" s="21">
        <f>I77</f>
        <v>7044</v>
      </c>
      <c r="J75" s="79">
        <f>data_input!F78</f>
        <v>1</v>
      </c>
      <c r="K75" s="21">
        <f>H75-I75</f>
        <v>8592</v>
      </c>
      <c r="L75" s="21">
        <f>L77</f>
        <v>15636</v>
      </c>
      <c r="M75" s="45">
        <f>H75-L75</f>
        <v>0</v>
      </c>
      <c r="N75" s="93">
        <f>N77</f>
        <v>1416.6436492710704</v>
      </c>
      <c r="O75" s="309">
        <f>O77</f>
        <v>1416.6436492710704</v>
      </c>
      <c r="P75" s="86"/>
      <c r="Q75" s="68">
        <f>data_input!G78</f>
        <v>2656.161</v>
      </c>
      <c r="R75" s="68">
        <f>R77</f>
        <v>6.017583995000679</v>
      </c>
      <c r="S75" s="79">
        <f>S77</f>
        <v>1</v>
      </c>
      <c r="T75" s="68">
        <f>Q75-R75</f>
        <v>2650.1434160049994</v>
      </c>
      <c r="U75" s="68">
        <f>U77</f>
        <v>2656.161</v>
      </c>
      <c r="V75" s="45">
        <f>Q75-U75</f>
        <v>0</v>
      </c>
      <c r="W75" s="93">
        <f>W77</f>
        <v>240.65193221357737</v>
      </c>
      <c r="X75" s="309">
        <f>X77</f>
        <v>240.65193221357737</v>
      </c>
      <c r="Y75" s="93">
        <f>Y77</f>
        <v>1657.2955814846478</v>
      </c>
      <c r="Z75" s="309">
        <f>Z77</f>
        <v>1657.2955814846478</v>
      </c>
      <c r="AA75" s="309">
        <f>AA77</f>
        <v>1657.2955814846478</v>
      </c>
      <c r="AB75" s="297">
        <f>AA75-Y75</f>
        <v>0</v>
      </c>
      <c r="AC75" s="286">
        <f>AB75/Y75</f>
        <v>0</v>
      </c>
      <c r="AD75" s="289">
        <f>IF(ABS(AC75)&gt;0.04999,IF(ABS(AC75)&lt;0.15,1,0),0)</f>
        <v>0</v>
      </c>
      <c r="AE75" s="289">
        <f>IF(ABS(AC75)&gt;0.14999,IF(ABS(AC75)&lt;0.25,2,0),0)</f>
        <v>0</v>
      </c>
      <c r="AF75" s="289">
        <f>IF(ABS(AC75)&gt;0.25,3,0)</f>
        <v>0</v>
      </c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</row>
    <row r="76" spans="1:123" s="8" customFormat="1" ht="12.75">
      <c r="A76" s="16"/>
      <c r="B76" s="28"/>
      <c r="C76" s="23"/>
      <c r="D76" s="36"/>
      <c r="E76" s="36"/>
      <c r="F76" s="36"/>
      <c r="G76" s="36"/>
      <c r="H76" s="28"/>
      <c r="I76" s="28"/>
      <c r="J76" s="80"/>
      <c r="K76" s="28"/>
      <c r="L76" s="28"/>
      <c r="M76" s="47"/>
      <c r="N76" s="95"/>
      <c r="O76" s="310"/>
      <c r="P76" s="86"/>
      <c r="Q76" s="69"/>
      <c r="R76" s="69"/>
      <c r="S76" s="80"/>
      <c r="T76" s="69"/>
      <c r="U76" s="69"/>
      <c r="V76" s="47"/>
      <c r="W76" s="95"/>
      <c r="X76" s="310"/>
      <c r="Y76" s="95"/>
      <c r="Z76" s="310"/>
      <c r="AA76" s="310"/>
      <c r="AB76" s="298"/>
      <c r="AC76" s="29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</row>
    <row r="77" spans="1:123" s="8" customFormat="1" ht="15">
      <c r="A77" s="7"/>
      <c r="B77" s="19" t="s">
        <v>108</v>
      </c>
      <c r="C77" s="29"/>
      <c r="D77" s="37">
        <v>755</v>
      </c>
      <c r="E77" s="37">
        <v>23478</v>
      </c>
      <c r="F77" s="37">
        <v>2</v>
      </c>
      <c r="G77" s="37"/>
      <c r="H77" s="19"/>
      <c r="I77" s="19">
        <f>I78</f>
        <v>7044</v>
      </c>
      <c r="J77" s="81">
        <f>data_input!F80</f>
        <v>1</v>
      </c>
      <c r="K77" s="19">
        <f>K78</f>
        <v>8592</v>
      </c>
      <c r="L77" s="19">
        <f>L78</f>
        <v>15636</v>
      </c>
      <c r="M77" s="47"/>
      <c r="N77" s="101">
        <f>N78</f>
        <v>1416.6436492710704</v>
      </c>
      <c r="O77" s="311">
        <f>O78</f>
        <v>1416.6436492710704</v>
      </c>
      <c r="P77" s="86"/>
      <c r="Q77" s="70"/>
      <c r="R77" s="70">
        <f>R78</f>
        <v>6.017583995000679</v>
      </c>
      <c r="S77" s="81">
        <f>S78</f>
        <v>1</v>
      </c>
      <c r="T77" s="70">
        <f>T78</f>
        <v>2650.1434160049994</v>
      </c>
      <c r="U77" s="70">
        <f>U78</f>
        <v>2656.161</v>
      </c>
      <c r="V77" s="47"/>
      <c r="W77" s="101">
        <f>W78</f>
        <v>240.65193221357737</v>
      </c>
      <c r="X77" s="311">
        <f>X78</f>
        <v>240.65193221357737</v>
      </c>
      <c r="Y77" s="101">
        <f>Y78</f>
        <v>1657.2955814846478</v>
      </c>
      <c r="Z77" s="311">
        <f>Z78</f>
        <v>1657.2955814846478</v>
      </c>
      <c r="AA77" s="311">
        <f>Z77+$AB$2</f>
        <v>1657.2955814846478</v>
      </c>
      <c r="AB77" s="300">
        <f>AA77-Y77</f>
        <v>0</v>
      </c>
      <c r="AC77" s="288">
        <f>AB77/Y77</f>
        <v>0</v>
      </c>
      <c r="AD77" s="289">
        <f>IF(ABS(AC77)&gt;0.04999,IF(ABS(AC77)&lt;0.15,1,0),0)</f>
        <v>0</v>
      </c>
      <c r="AE77" s="289">
        <f>IF(ABS(AC77)&gt;0.14999,IF(ABS(AC77)&lt;0.25,2,0),0)</f>
        <v>0</v>
      </c>
      <c r="AF77" s="289">
        <f>IF(ABS(AC77)&gt;0.25,3,0)</f>
        <v>0</v>
      </c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</row>
    <row r="78" spans="1:123" s="8" customFormat="1" ht="15">
      <c r="A78" s="9"/>
      <c r="B78" s="10"/>
      <c r="C78" s="7" t="s">
        <v>20</v>
      </c>
      <c r="D78" s="38"/>
      <c r="E78" s="38"/>
      <c r="F78" s="38"/>
      <c r="G78" s="38"/>
      <c r="H78" s="5">
        <f>data_input!E81</f>
        <v>7044</v>
      </c>
      <c r="I78" s="5">
        <f>H78</f>
        <v>7044</v>
      </c>
      <c r="J78" s="83">
        <f>data_input!F81</f>
        <v>1</v>
      </c>
      <c r="K78" s="5">
        <f>K75*J78</f>
        <v>8592</v>
      </c>
      <c r="L78" s="5">
        <f>K78+I78</f>
        <v>15636</v>
      </c>
      <c r="M78" s="47"/>
      <c r="N78" s="92">
        <f>L78*$N$2</f>
        <v>1416.6436492710704</v>
      </c>
      <c r="O78" s="308">
        <f>L78*$O$2</f>
        <v>1416.6436492710704</v>
      </c>
      <c r="P78" s="86"/>
      <c r="Q78" s="66">
        <f>data_input!G81</f>
        <v>6.017583995000679</v>
      </c>
      <c r="R78" s="66">
        <f>Q78</f>
        <v>6.017583995000679</v>
      </c>
      <c r="S78" s="78">
        <f>L78/L75</f>
        <v>1</v>
      </c>
      <c r="T78" s="66">
        <f>T75*S78</f>
        <v>2650.1434160049994</v>
      </c>
      <c r="U78" s="66">
        <f>T78+R78</f>
        <v>2656.161</v>
      </c>
      <c r="V78" s="47"/>
      <c r="W78" s="92">
        <f>U78*$W$2</f>
        <v>240.65193221357737</v>
      </c>
      <c r="X78" s="308">
        <f>U78*$X$2</f>
        <v>240.65193221357737</v>
      </c>
      <c r="Y78" s="92">
        <f>N78+W78</f>
        <v>1657.2955814846478</v>
      </c>
      <c r="Z78" s="308">
        <f>O78+X78</f>
        <v>1657.2955814846478</v>
      </c>
      <c r="AA78" s="308">
        <f>P78+Z78</f>
        <v>1657.2955814846478</v>
      </c>
      <c r="AB78" s="296">
        <f>AA78-Y78</f>
        <v>0</v>
      </c>
      <c r="AC78" s="287"/>
      <c r="AD78" s="289"/>
      <c r="AE78" s="289"/>
      <c r="AF78" s="28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</row>
    <row r="79" spans="1:123" s="8" customFormat="1" ht="12.75">
      <c r="A79" s="9"/>
      <c r="B79" s="5"/>
      <c r="C79" s="7"/>
      <c r="D79" s="38"/>
      <c r="E79" s="38"/>
      <c r="F79" s="38"/>
      <c r="G79" s="38"/>
      <c r="H79" s="10"/>
      <c r="I79" s="5"/>
      <c r="J79" s="130"/>
      <c r="K79" s="5"/>
      <c r="L79" s="5"/>
      <c r="M79" s="47"/>
      <c r="N79" s="90"/>
      <c r="O79" s="312"/>
      <c r="P79" s="86"/>
      <c r="Q79" s="63"/>
      <c r="R79" s="66"/>
      <c r="S79" s="78"/>
      <c r="T79" s="66"/>
      <c r="U79" s="66"/>
      <c r="V79" s="47"/>
      <c r="W79" s="90"/>
      <c r="X79" s="312"/>
      <c r="Y79" s="90"/>
      <c r="Z79" s="312"/>
      <c r="AA79" s="312"/>
      <c r="AB79" s="301"/>
      <c r="AC79" s="302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</row>
    <row r="80" spans="1:123" s="8" customFormat="1" ht="15.75" thickBot="1">
      <c r="A80" s="20" t="s">
        <v>109</v>
      </c>
      <c r="B80" s="21"/>
      <c r="C80" s="22"/>
      <c r="D80" s="35"/>
      <c r="E80" s="35"/>
      <c r="F80" s="35"/>
      <c r="G80" s="35"/>
      <c r="H80" s="21">
        <f>data_input!E83</f>
        <v>7027</v>
      </c>
      <c r="I80" s="21">
        <f>I82</f>
        <v>3111</v>
      </c>
      <c r="J80" s="79">
        <f>data_input!F83</f>
        <v>1</v>
      </c>
      <c r="K80" s="21">
        <f>H80-I80</f>
        <v>3916</v>
      </c>
      <c r="L80" s="21">
        <f>L82</f>
        <v>7027</v>
      </c>
      <c r="M80" s="45">
        <f>H80-L80</f>
        <v>0</v>
      </c>
      <c r="N80" s="93">
        <f>N82</f>
        <v>636.6561091985042</v>
      </c>
      <c r="O80" s="309">
        <f>O82</f>
        <v>636.6561091985042</v>
      </c>
      <c r="P80" s="86"/>
      <c r="Q80" s="68">
        <f>data_input!G83</f>
        <v>2325.967</v>
      </c>
      <c r="R80" s="68">
        <f>R82</f>
        <v>1.439985374881183</v>
      </c>
      <c r="S80" s="79">
        <f>S82</f>
        <v>1</v>
      </c>
      <c r="T80" s="68">
        <f>Q80-R80</f>
        <v>2324.527014625119</v>
      </c>
      <c r="U80" s="68">
        <f>U82</f>
        <v>2325.967</v>
      </c>
      <c r="V80" s="45">
        <f>Q80-U80</f>
        <v>0</v>
      </c>
      <c r="W80" s="93">
        <f>W82</f>
        <v>210.73589018700972</v>
      </c>
      <c r="X80" s="309">
        <f>X82</f>
        <v>210.73589018700972</v>
      </c>
      <c r="Y80" s="93">
        <f>Y82</f>
        <v>847.3919993855138</v>
      </c>
      <c r="Z80" s="309">
        <f>Z82</f>
        <v>847.3919993855138</v>
      </c>
      <c r="AA80" s="309">
        <f>AA82</f>
        <v>847.3919993855138</v>
      </c>
      <c r="AB80" s="297">
        <f>AA80-Y80</f>
        <v>0</v>
      </c>
      <c r="AC80" s="286">
        <f>AB80/Y80</f>
        <v>0</v>
      </c>
      <c r="AD80" s="289">
        <f>IF(ABS(AC80)&gt;0.04999,IF(ABS(AC80)&lt;0.15,1,0),0)</f>
        <v>0</v>
      </c>
      <c r="AE80" s="289">
        <f>IF(ABS(AC80)&gt;0.14999,IF(ABS(AC80)&lt;0.25,2,0),0)</f>
        <v>0</v>
      </c>
      <c r="AF80" s="289">
        <f>IF(ABS(AC80)&gt;0.25,3,0)</f>
        <v>0</v>
      </c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</row>
    <row r="81" spans="1:123" s="8" customFormat="1" ht="12.75">
      <c r="A81" s="16"/>
      <c r="B81" s="28"/>
      <c r="C81" s="23"/>
      <c r="D81" s="36"/>
      <c r="E81" s="36"/>
      <c r="F81" s="36"/>
      <c r="G81" s="36"/>
      <c r="H81" s="28"/>
      <c r="I81" s="28"/>
      <c r="J81" s="80"/>
      <c r="K81" s="28"/>
      <c r="L81" s="28"/>
      <c r="M81" s="47"/>
      <c r="N81" s="95"/>
      <c r="O81" s="310"/>
      <c r="P81" s="86"/>
      <c r="Q81" s="69"/>
      <c r="R81" s="69"/>
      <c r="S81" s="80"/>
      <c r="T81" s="69"/>
      <c r="U81" s="69"/>
      <c r="V81" s="47"/>
      <c r="W81" s="95"/>
      <c r="X81" s="310"/>
      <c r="Y81" s="95"/>
      <c r="Z81" s="310"/>
      <c r="AA81" s="310"/>
      <c r="AB81" s="298"/>
      <c r="AC81" s="29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</row>
    <row r="82" spans="1:123" s="8" customFormat="1" ht="15">
      <c r="A82" s="7"/>
      <c r="B82" s="19" t="s">
        <v>308</v>
      </c>
      <c r="C82" s="29"/>
      <c r="D82" s="37">
        <v>1127</v>
      </c>
      <c r="E82" s="37">
        <v>20158</v>
      </c>
      <c r="F82" s="37">
        <v>2</v>
      </c>
      <c r="G82" s="37"/>
      <c r="H82" s="19"/>
      <c r="I82" s="19">
        <f>I83</f>
        <v>3111</v>
      </c>
      <c r="J82" s="81">
        <f>data_input!F85</f>
        <v>1</v>
      </c>
      <c r="K82" s="19">
        <f>K83</f>
        <v>3916</v>
      </c>
      <c r="L82" s="19">
        <f>L83</f>
        <v>7027</v>
      </c>
      <c r="M82" s="47"/>
      <c r="N82" s="101">
        <f>N83</f>
        <v>636.6561091985042</v>
      </c>
      <c r="O82" s="311">
        <f>O83</f>
        <v>636.6561091985042</v>
      </c>
      <c r="P82" s="86"/>
      <c r="Q82" s="70"/>
      <c r="R82" s="70">
        <f>R83</f>
        <v>1.439985374881183</v>
      </c>
      <c r="S82" s="81">
        <f>S83</f>
        <v>1</v>
      </c>
      <c r="T82" s="70">
        <f>T83</f>
        <v>2324.527014625119</v>
      </c>
      <c r="U82" s="70">
        <f>U83</f>
        <v>2325.967</v>
      </c>
      <c r="V82" s="47"/>
      <c r="W82" s="101">
        <f>W83</f>
        <v>210.73589018700972</v>
      </c>
      <c r="X82" s="311">
        <f>X83</f>
        <v>210.73589018700972</v>
      </c>
      <c r="Y82" s="101">
        <f>Y83</f>
        <v>847.3919993855138</v>
      </c>
      <c r="Z82" s="311">
        <f>Z83</f>
        <v>847.3919993855138</v>
      </c>
      <c r="AA82" s="311">
        <f>Z82+$AB$2</f>
        <v>847.3919993855138</v>
      </c>
      <c r="AB82" s="300">
        <f>AA82-Y82</f>
        <v>0</v>
      </c>
      <c r="AC82" s="288">
        <f>AB82/Y82</f>
        <v>0</v>
      </c>
      <c r="AD82" s="289">
        <f>IF(ABS(AC82)&gt;0.04999,IF(ABS(AC82)&lt;0.15,1,0),0)</f>
        <v>0</v>
      </c>
      <c r="AE82" s="289">
        <f>IF(ABS(AC82)&gt;0.14999,IF(ABS(AC82)&lt;0.25,2,0),0)</f>
        <v>0</v>
      </c>
      <c r="AF82" s="289">
        <f>IF(ABS(AC82)&gt;0.25,3,0)</f>
        <v>0</v>
      </c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</row>
    <row r="83" spans="1:123" s="8" customFormat="1" ht="15">
      <c r="A83" s="9"/>
      <c r="B83" s="10"/>
      <c r="C83" s="7" t="s">
        <v>0</v>
      </c>
      <c r="D83" s="38"/>
      <c r="E83" s="38"/>
      <c r="F83" s="38"/>
      <c r="G83" s="38"/>
      <c r="H83" s="5">
        <f>data_input!E86</f>
        <v>3111</v>
      </c>
      <c r="I83" s="5">
        <f>H83</f>
        <v>3111</v>
      </c>
      <c r="J83" s="83">
        <f>data_input!F86</f>
        <v>1</v>
      </c>
      <c r="K83" s="5">
        <f>K80*J83</f>
        <v>3916</v>
      </c>
      <c r="L83" s="5">
        <f>K83+I83</f>
        <v>7027</v>
      </c>
      <c r="M83" s="47"/>
      <c r="N83" s="92">
        <f>L83*$N$2</f>
        <v>636.6561091985042</v>
      </c>
      <c r="O83" s="308">
        <f>L83*$O$2</f>
        <v>636.6561091985042</v>
      </c>
      <c r="P83" s="86"/>
      <c r="Q83" s="66">
        <f>data_input!G86</f>
        <v>1.439985374881183</v>
      </c>
      <c r="R83" s="66">
        <f>Q83</f>
        <v>1.439985374881183</v>
      </c>
      <c r="S83" s="78">
        <f>L83/L80</f>
        <v>1</v>
      </c>
      <c r="T83" s="66">
        <f>T80*S83</f>
        <v>2324.527014625119</v>
      </c>
      <c r="U83" s="66">
        <f>T83+R83</f>
        <v>2325.967</v>
      </c>
      <c r="V83" s="47"/>
      <c r="W83" s="92">
        <f>U83*$W$2</f>
        <v>210.73589018700972</v>
      </c>
      <c r="X83" s="308">
        <f>U83*$X$2</f>
        <v>210.73589018700972</v>
      </c>
      <c r="Y83" s="92">
        <f>N83+W83</f>
        <v>847.3919993855138</v>
      </c>
      <c r="Z83" s="308">
        <f>O83+X83</f>
        <v>847.3919993855138</v>
      </c>
      <c r="AA83" s="308">
        <f>P83+Z83</f>
        <v>847.3919993855138</v>
      </c>
      <c r="AB83" s="296">
        <f>AA83-Y83</f>
        <v>0</v>
      </c>
      <c r="AC83" s="287"/>
      <c r="AD83" s="289"/>
      <c r="AE83" s="289"/>
      <c r="AF83" s="28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</row>
    <row r="84" spans="1:123" s="8" customFormat="1" ht="12.75">
      <c r="A84" s="9"/>
      <c r="B84" s="5"/>
      <c r="C84" s="7"/>
      <c r="D84" s="38"/>
      <c r="E84" s="38"/>
      <c r="F84" s="38"/>
      <c r="G84" s="38"/>
      <c r="H84" s="10"/>
      <c r="I84" s="5"/>
      <c r="J84" s="130"/>
      <c r="K84" s="5"/>
      <c r="L84" s="5"/>
      <c r="M84" s="47"/>
      <c r="N84" s="90"/>
      <c r="O84" s="312"/>
      <c r="P84" s="86"/>
      <c r="Q84" s="63"/>
      <c r="R84" s="66"/>
      <c r="S84" s="78"/>
      <c r="T84" s="66"/>
      <c r="U84" s="66"/>
      <c r="V84" s="47"/>
      <c r="W84" s="90"/>
      <c r="X84" s="312"/>
      <c r="Y84" s="90"/>
      <c r="Z84" s="312"/>
      <c r="AA84" s="312"/>
      <c r="AB84" s="301"/>
      <c r="AC84" s="302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</row>
    <row r="85" spans="1:123" s="8" customFormat="1" ht="15.75" thickBot="1">
      <c r="A85" s="20" t="s">
        <v>111</v>
      </c>
      <c r="B85" s="21"/>
      <c r="C85" s="22"/>
      <c r="D85" s="35"/>
      <c r="E85" s="35"/>
      <c r="F85" s="35"/>
      <c r="G85" s="35"/>
      <c r="H85" s="21">
        <f>data_input!E88</f>
        <v>34200</v>
      </c>
      <c r="I85" s="21">
        <f>I87</f>
        <v>34200</v>
      </c>
      <c r="J85" s="79">
        <f>data_input!F88</f>
        <v>1</v>
      </c>
      <c r="K85" s="21">
        <f>H85-I85</f>
        <v>0</v>
      </c>
      <c r="L85" s="21">
        <f>L87</f>
        <v>34200</v>
      </c>
      <c r="M85" s="45">
        <f>H85-L85</f>
        <v>0</v>
      </c>
      <c r="N85" s="93">
        <f>N87</f>
        <v>3098.5682274923643</v>
      </c>
      <c r="O85" s="309">
        <f>O87</f>
        <v>3098.5682274923643</v>
      </c>
      <c r="P85" s="86"/>
      <c r="Q85" s="68">
        <f>data_input!G88</f>
        <v>718.323</v>
      </c>
      <c r="R85" s="68">
        <f>R87</f>
        <v>718.4774063532623</v>
      </c>
      <c r="S85" s="79">
        <f>S87</f>
        <v>1</v>
      </c>
      <c r="T85" s="68">
        <f>Q85-R85</f>
        <v>-0.15440635326228858</v>
      </c>
      <c r="U85" s="68">
        <f>U87</f>
        <v>718.323</v>
      </c>
      <c r="V85" s="45">
        <f>Q85-U85</f>
        <v>0</v>
      </c>
      <c r="W85" s="93">
        <f>W87</f>
        <v>65.0810767507894</v>
      </c>
      <c r="X85" s="309">
        <f>X87</f>
        <v>65.0810767507894</v>
      </c>
      <c r="Y85" s="93">
        <f>Y87</f>
        <v>3163.649304243154</v>
      </c>
      <c r="Z85" s="309">
        <f>Z87</f>
        <v>3163.649304243154</v>
      </c>
      <c r="AA85" s="309">
        <f>AA87</f>
        <v>3163.649304243154</v>
      </c>
      <c r="AB85" s="297">
        <f>AA85-Y85</f>
        <v>0</v>
      </c>
      <c r="AC85" s="286">
        <f>AB85/Y85</f>
        <v>0</v>
      </c>
      <c r="AD85" s="289">
        <f>IF(ABS(AC85)&gt;0.04999,IF(ABS(AC85)&lt;0.15,1,0),0)</f>
        <v>0</v>
      </c>
      <c r="AE85" s="289">
        <f>IF(ABS(AC85)&gt;0.14999,IF(ABS(AC85)&lt;0.25,2,0),0)</f>
        <v>0</v>
      </c>
      <c r="AF85" s="289">
        <f>IF(ABS(AC85)&gt;0.25,3,0)</f>
        <v>0</v>
      </c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</row>
    <row r="86" spans="1:123" s="8" customFormat="1" ht="12.75">
      <c r="A86" s="16"/>
      <c r="B86" s="28"/>
      <c r="C86" s="23"/>
      <c r="D86" s="36"/>
      <c r="E86" s="36"/>
      <c r="F86" s="36"/>
      <c r="G86" s="36"/>
      <c r="H86" s="28"/>
      <c r="I86" s="28"/>
      <c r="J86" s="80"/>
      <c r="K86" s="28"/>
      <c r="L86" s="28"/>
      <c r="M86" s="47"/>
      <c r="N86" s="95"/>
      <c r="O86" s="310"/>
      <c r="P86" s="86"/>
      <c r="Q86" s="69"/>
      <c r="R86" s="69"/>
      <c r="S86" s="80"/>
      <c r="T86" s="69"/>
      <c r="U86" s="69"/>
      <c r="V86" s="47"/>
      <c r="W86" s="95"/>
      <c r="X86" s="310"/>
      <c r="Y86" s="95"/>
      <c r="Z86" s="310"/>
      <c r="AA86" s="310"/>
      <c r="AB86" s="298"/>
      <c r="AC86" s="29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</row>
    <row r="87" spans="1:123" s="8" customFormat="1" ht="15">
      <c r="A87" s="7"/>
      <c r="B87" s="19" t="s">
        <v>112</v>
      </c>
      <c r="C87" s="29"/>
      <c r="D87" s="37">
        <v>1079</v>
      </c>
      <c r="E87" s="37">
        <v>18662</v>
      </c>
      <c r="F87" s="37">
        <v>2</v>
      </c>
      <c r="G87" s="37"/>
      <c r="H87" s="19"/>
      <c r="I87" s="19">
        <f>I88</f>
        <v>34200</v>
      </c>
      <c r="J87" s="81">
        <f>data_input!F90</f>
        <v>1</v>
      </c>
      <c r="K87" s="19">
        <f>K88</f>
        <v>0</v>
      </c>
      <c r="L87" s="19">
        <f>L88</f>
        <v>34200</v>
      </c>
      <c r="M87" s="47"/>
      <c r="N87" s="101">
        <f>N88</f>
        <v>3098.5682274923643</v>
      </c>
      <c r="O87" s="311">
        <f>O88</f>
        <v>3098.5682274923643</v>
      </c>
      <c r="P87" s="86"/>
      <c r="Q87" s="70"/>
      <c r="R87" s="70">
        <f>R88</f>
        <v>718.4774063532623</v>
      </c>
      <c r="S87" s="81">
        <f>S88</f>
        <v>1</v>
      </c>
      <c r="T87" s="70">
        <f>T88</f>
        <v>-0.15440635326228858</v>
      </c>
      <c r="U87" s="70">
        <f>U88</f>
        <v>718.323</v>
      </c>
      <c r="V87" s="47"/>
      <c r="W87" s="101">
        <f>W88</f>
        <v>65.0810767507894</v>
      </c>
      <c r="X87" s="311">
        <f>X88</f>
        <v>65.0810767507894</v>
      </c>
      <c r="Y87" s="101">
        <f>Y88</f>
        <v>3163.649304243154</v>
      </c>
      <c r="Z87" s="311">
        <f>Z88</f>
        <v>3163.649304243154</v>
      </c>
      <c r="AA87" s="311">
        <f>Z87+$AB$2</f>
        <v>3163.649304243154</v>
      </c>
      <c r="AB87" s="300">
        <f>AA87-Y87</f>
        <v>0</v>
      </c>
      <c r="AC87" s="288">
        <f>AB87/Y87</f>
        <v>0</v>
      </c>
      <c r="AD87" s="289">
        <f>IF(ABS(AC87)&gt;0.04999,IF(ABS(AC87)&lt;0.15,1,0),0)</f>
        <v>0</v>
      </c>
      <c r="AE87" s="289">
        <f>IF(ABS(AC87)&gt;0.14999,IF(ABS(AC87)&lt;0.25,2,0),0)</f>
        <v>0</v>
      </c>
      <c r="AF87" s="289">
        <f>IF(ABS(AC87)&gt;0.25,3,0)</f>
        <v>0</v>
      </c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</row>
    <row r="88" spans="1:123" s="8" customFormat="1" ht="15">
      <c r="A88" s="9"/>
      <c r="B88" s="10"/>
      <c r="C88" s="7" t="s">
        <v>21</v>
      </c>
      <c r="D88" s="38"/>
      <c r="E88" s="38"/>
      <c r="F88" s="38"/>
      <c r="G88" s="38"/>
      <c r="H88" s="5">
        <f>data_input!E91</f>
        <v>34200</v>
      </c>
      <c r="I88" s="5">
        <f>H88</f>
        <v>34200</v>
      </c>
      <c r="J88" s="83">
        <f>data_input!F91</f>
        <v>1</v>
      </c>
      <c r="K88" s="5">
        <f>K85*J88</f>
        <v>0</v>
      </c>
      <c r="L88" s="5">
        <f>K88+I88</f>
        <v>34200</v>
      </c>
      <c r="M88" s="47"/>
      <c r="N88" s="92">
        <f>L88*$N$2</f>
        <v>3098.5682274923643</v>
      </c>
      <c r="O88" s="308">
        <f>L88*$O$2</f>
        <v>3098.5682274923643</v>
      </c>
      <c r="P88" s="86"/>
      <c r="Q88" s="66">
        <f>data_input!G91</f>
        <v>718.4774063532623</v>
      </c>
      <c r="R88" s="66">
        <f>Q88</f>
        <v>718.4774063532623</v>
      </c>
      <c r="S88" s="78">
        <f>L88/L85</f>
        <v>1</v>
      </c>
      <c r="T88" s="66">
        <f>T85*S88</f>
        <v>-0.15440635326228858</v>
      </c>
      <c r="U88" s="66">
        <f>T88+R88</f>
        <v>718.323</v>
      </c>
      <c r="V88" s="47"/>
      <c r="W88" s="92">
        <f>U88*$W$2</f>
        <v>65.0810767507894</v>
      </c>
      <c r="X88" s="308">
        <f>U88*$X$2</f>
        <v>65.0810767507894</v>
      </c>
      <c r="Y88" s="92">
        <f>N88+W88</f>
        <v>3163.649304243154</v>
      </c>
      <c r="Z88" s="308">
        <f>O88+X88</f>
        <v>3163.649304243154</v>
      </c>
      <c r="AA88" s="308">
        <f>P88+Z88</f>
        <v>3163.649304243154</v>
      </c>
      <c r="AB88" s="296">
        <f>AA88-Y88</f>
        <v>0</v>
      </c>
      <c r="AC88" s="287"/>
      <c r="AD88" s="289"/>
      <c r="AE88" s="289"/>
      <c r="AF88" s="28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</row>
    <row r="89" spans="1:123" s="8" customFormat="1" ht="12.75">
      <c r="A89" s="7"/>
      <c r="B89" s="5"/>
      <c r="C89" s="7"/>
      <c r="D89" s="38"/>
      <c r="E89" s="38"/>
      <c r="F89" s="38"/>
      <c r="G89" s="38"/>
      <c r="H89" s="5"/>
      <c r="I89" s="5"/>
      <c r="J89" s="83"/>
      <c r="K89" s="5"/>
      <c r="L89" s="5"/>
      <c r="M89" s="47"/>
      <c r="N89" s="92"/>
      <c r="O89" s="308"/>
      <c r="P89" s="86"/>
      <c r="Q89" s="66"/>
      <c r="R89" s="66"/>
      <c r="S89" s="78"/>
      <c r="T89" s="66"/>
      <c r="U89" s="66"/>
      <c r="V89" s="47"/>
      <c r="W89" s="92"/>
      <c r="X89" s="308"/>
      <c r="Y89" s="92"/>
      <c r="Z89" s="308"/>
      <c r="AA89" s="308"/>
      <c r="AB89" s="296"/>
      <c r="AC89" s="287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</row>
    <row r="90" spans="1:123" s="8" customFormat="1" ht="12.75">
      <c r="A90" s="7"/>
      <c r="B90" s="5"/>
      <c r="C90" s="7"/>
      <c r="D90" s="38"/>
      <c r="E90" s="38"/>
      <c r="F90" s="38"/>
      <c r="G90" s="38"/>
      <c r="H90" s="5"/>
      <c r="I90" s="5"/>
      <c r="J90" s="83"/>
      <c r="K90" s="5"/>
      <c r="L90" s="5"/>
      <c r="M90" s="47"/>
      <c r="N90" s="92"/>
      <c r="O90" s="308"/>
      <c r="P90" s="86"/>
      <c r="Q90" s="66"/>
      <c r="R90" s="66"/>
      <c r="S90" s="78"/>
      <c r="T90" s="66"/>
      <c r="U90" s="66"/>
      <c r="V90" s="47"/>
      <c r="W90" s="92"/>
      <c r="X90" s="308"/>
      <c r="Y90" s="92"/>
      <c r="Z90" s="308"/>
      <c r="AA90" s="308"/>
      <c r="AB90" s="296"/>
      <c r="AC90" s="287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</row>
    <row r="91" spans="1:32" ht="15">
      <c r="A91" s="40" t="s">
        <v>114</v>
      </c>
      <c r="B91" s="5"/>
      <c r="C91" s="4"/>
      <c r="D91" s="34"/>
      <c r="E91" s="34"/>
      <c r="F91" s="34"/>
      <c r="G91" s="34"/>
      <c r="H91" s="41">
        <f>H93+H98+H103+H108+H113</f>
        <v>27182</v>
      </c>
      <c r="I91" s="41">
        <f>I93+I98+I103+I108+I113</f>
        <v>10619</v>
      </c>
      <c r="J91" s="132">
        <f>data_input!F94</f>
        <v>0</v>
      </c>
      <c r="K91" s="41">
        <f>K93+K98+K103+K108+K113</f>
        <v>16563</v>
      </c>
      <c r="L91" s="41">
        <f>L93+L98+L103+L108+L113</f>
        <v>27182</v>
      </c>
      <c r="M91" s="45">
        <f>H91-L91</f>
        <v>0</v>
      </c>
      <c r="N91" s="91">
        <f>N93+N98+N103+N108+N113</f>
        <v>2462.7275309853053</v>
      </c>
      <c r="O91" s="307">
        <f>O93+O98+O103+O108+O113</f>
        <v>2462.7275309853053</v>
      </c>
      <c r="Q91" s="65">
        <f>Q93+Q98+Q103+Q108+Q113</f>
        <v>15519.251</v>
      </c>
      <c r="R91" s="65">
        <f>R93+R98+R103+R108+R113</f>
        <v>5.131964485456898</v>
      </c>
      <c r="S91" s="78"/>
      <c r="T91" s="65">
        <f>T93+T98+T103+T108+T113</f>
        <v>15514.119035514543</v>
      </c>
      <c r="U91" s="65">
        <f>U93+U98+U103+U108+U113</f>
        <v>15519.251</v>
      </c>
      <c r="V91" s="45">
        <f>Q91-U91</f>
        <v>0</v>
      </c>
      <c r="W91" s="91">
        <f>W93+W98+W103+W108+W113</f>
        <v>1406.0660252362309</v>
      </c>
      <c r="X91" s="307">
        <f>X93+X98+X103+X108+X113</f>
        <v>1406.0660252362309</v>
      </c>
      <c r="Y91" s="91">
        <f>Y93+Y98+Y103+Y108+Y113</f>
        <v>3868.793556221536</v>
      </c>
      <c r="Z91" s="307">
        <f>Z93+Z98+Z103+Z108+Z113</f>
        <v>3868.793556221536</v>
      </c>
      <c r="AA91" s="307">
        <f>AA93+AA98+AA103+AA108+AA113</f>
        <v>3868.793556221536</v>
      </c>
      <c r="AB91" s="295">
        <f>AA91-Y91</f>
        <v>0</v>
      </c>
      <c r="AC91" s="285">
        <f>AB91/Y91</f>
        <v>0</v>
      </c>
      <c r="AD91" s="289">
        <f>IF(ABS(AC91)&gt;0.04999,IF(ABS(AC91)&lt;0.15,1,0),0)</f>
        <v>0</v>
      </c>
      <c r="AE91" s="289">
        <f>IF(ABS(AC91)&gt;0.14999,IF(ABS(AC91)&lt;0.25,2,0),0)</f>
        <v>0</v>
      </c>
      <c r="AF91" s="289">
        <f>IF(ABS(AC91)&gt;0.25,3,0)</f>
        <v>0</v>
      </c>
    </row>
    <row r="92" spans="1:29" ht="12.75">
      <c r="A92" s="4"/>
      <c r="B92" s="5"/>
      <c r="C92" s="4"/>
      <c r="D92" s="34"/>
      <c r="E92" s="34"/>
      <c r="F92" s="34"/>
      <c r="G92" s="34"/>
      <c r="H92" s="5"/>
      <c r="I92" s="5"/>
      <c r="J92" s="83"/>
      <c r="K92" s="5"/>
      <c r="L92" s="5"/>
      <c r="M92" s="47"/>
      <c r="N92" s="92"/>
      <c r="O92" s="308"/>
      <c r="Q92" s="66"/>
      <c r="R92" s="66"/>
      <c r="S92" s="78"/>
      <c r="T92" s="66"/>
      <c r="U92" s="66"/>
      <c r="V92" s="47"/>
      <c r="W92" s="92"/>
      <c r="X92" s="308"/>
      <c r="Y92" s="92"/>
      <c r="Z92" s="308"/>
      <c r="AA92" s="308"/>
      <c r="AB92" s="296"/>
      <c r="AC92" s="287"/>
    </row>
    <row r="93" spans="1:32" ht="15.75" thickBot="1">
      <c r="A93" s="20" t="s">
        <v>115</v>
      </c>
      <c r="B93" s="21"/>
      <c r="C93" s="22"/>
      <c r="D93" s="35"/>
      <c r="E93" s="35"/>
      <c r="F93" s="35"/>
      <c r="G93" s="35"/>
      <c r="H93" s="21">
        <f>data_input!E96</f>
        <v>1751</v>
      </c>
      <c r="I93" s="21">
        <f>I95</f>
        <v>1017</v>
      </c>
      <c r="J93" s="79">
        <f>data_input!F96</f>
        <v>1</v>
      </c>
      <c r="K93" s="21">
        <f>H93-I93</f>
        <v>734</v>
      </c>
      <c r="L93" s="21">
        <f>L95</f>
        <v>1751</v>
      </c>
      <c r="M93" s="45">
        <f>H93-L93</f>
        <v>0</v>
      </c>
      <c r="N93" s="93">
        <f>N95</f>
        <v>158.6430691912026</v>
      </c>
      <c r="O93" s="309">
        <f>O95</f>
        <v>158.6430691912026</v>
      </c>
      <c r="Q93" s="68">
        <f>data_input!G96</f>
        <v>1426.136</v>
      </c>
      <c r="R93" s="68">
        <f>R95</f>
        <v>0.7570517378728918</v>
      </c>
      <c r="S93" s="79">
        <f>S95</f>
        <v>1</v>
      </c>
      <c r="T93" s="68">
        <f>Q93-R93</f>
        <v>1425.378948262127</v>
      </c>
      <c r="U93" s="68">
        <f>U95</f>
        <v>1426.136</v>
      </c>
      <c r="V93" s="45">
        <f>Q93-U93</f>
        <v>0</v>
      </c>
      <c r="W93" s="93">
        <f>W95</f>
        <v>129.20993268079096</v>
      </c>
      <c r="X93" s="309">
        <f>X95</f>
        <v>129.20993268079096</v>
      </c>
      <c r="Y93" s="93">
        <f>Y95</f>
        <v>287.85300187199357</v>
      </c>
      <c r="Z93" s="309">
        <f>Z95</f>
        <v>287.85300187199357</v>
      </c>
      <c r="AA93" s="309">
        <f>AA95</f>
        <v>287.85300187199357</v>
      </c>
      <c r="AB93" s="297">
        <f>AA93-Y93</f>
        <v>0</v>
      </c>
      <c r="AC93" s="286">
        <f>AB93/Y93</f>
        <v>0</v>
      </c>
      <c r="AD93" s="289">
        <f>IF(ABS(AC93)&gt;0.04999,IF(ABS(AC93)&lt;0.15,1,0),0)</f>
        <v>0</v>
      </c>
      <c r="AE93" s="289">
        <f>IF(ABS(AC93)&gt;0.14999,IF(ABS(AC93)&lt;0.25,2,0),0)</f>
        <v>0</v>
      </c>
      <c r="AF93" s="289">
        <f>IF(ABS(AC93)&gt;0.25,3,0)</f>
        <v>0</v>
      </c>
    </row>
    <row r="94" spans="1:29" ht="12.75">
      <c r="A94" s="16"/>
      <c r="B94" s="28"/>
      <c r="C94" s="23"/>
      <c r="D94" s="36"/>
      <c r="E94" s="36"/>
      <c r="F94" s="36"/>
      <c r="G94" s="36"/>
      <c r="H94" s="28"/>
      <c r="I94" s="28"/>
      <c r="J94" s="80"/>
      <c r="K94" s="28"/>
      <c r="L94" s="28"/>
      <c r="M94" s="48"/>
      <c r="N94" s="95"/>
      <c r="O94" s="310"/>
      <c r="Q94" s="69"/>
      <c r="R94" s="69"/>
      <c r="S94" s="80"/>
      <c r="T94" s="69"/>
      <c r="U94" s="69"/>
      <c r="V94" s="48"/>
      <c r="W94" s="95"/>
      <c r="X94" s="310"/>
      <c r="Y94" s="95"/>
      <c r="Z94" s="310"/>
      <c r="AA94" s="310"/>
      <c r="AB94" s="298"/>
      <c r="AC94" s="299"/>
    </row>
    <row r="95" spans="1:32" ht="15">
      <c r="A95" s="7"/>
      <c r="B95" s="19" t="s">
        <v>116</v>
      </c>
      <c r="C95" s="29"/>
      <c r="D95" s="37">
        <v>831</v>
      </c>
      <c r="E95" s="37" t="s">
        <v>257</v>
      </c>
      <c r="F95" s="37">
        <v>2</v>
      </c>
      <c r="G95" s="37"/>
      <c r="H95" s="19"/>
      <c r="I95" s="19">
        <f>I96</f>
        <v>1017</v>
      </c>
      <c r="J95" s="81">
        <f>data_input!F98</f>
        <v>1</v>
      </c>
      <c r="K95" s="19">
        <f>K96</f>
        <v>734</v>
      </c>
      <c r="L95" s="19">
        <f>L96</f>
        <v>1751</v>
      </c>
      <c r="M95" s="47"/>
      <c r="N95" s="101">
        <f>N96</f>
        <v>158.6430691912026</v>
      </c>
      <c r="O95" s="311">
        <f>O96</f>
        <v>158.6430691912026</v>
      </c>
      <c r="Q95" s="70"/>
      <c r="R95" s="70">
        <f>R96</f>
        <v>0.7570517378728918</v>
      </c>
      <c r="S95" s="81">
        <f>S96</f>
        <v>1</v>
      </c>
      <c r="T95" s="70">
        <f>T96</f>
        <v>1425.378948262127</v>
      </c>
      <c r="U95" s="70">
        <f>U96</f>
        <v>1426.136</v>
      </c>
      <c r="V95" s="47"/>
      <c r="W95" s="101">
        <f>W96</f>
        <v>129.20993268079096</v>
      </c>
      <c r="X95" s="311">
        <f>X96</f>
        <v>129.20993268079096</v>
      </c>
      <c r="Y95" s="101">
        <f>Y96</f>
        <v>287.85300187199357</v>
      </c>
      <c r="Z95" s="311">
        <f>Z96</f>
        <v>287.85300187199357</v>
      </c>
      <c r="AA95" s="311">
        <f>Z95+$AB$2</f>
        <v>287.85300187199357</v>
      </c>
      <c r="AB95" s="300">
        <f>AA95-Y95</f>
        <v>0</v>
      </c>
      <c r="AC95" s="288">
        <f>AB95/Y95</f>
        <v>0</v>
      </c>
      <c r="AD95" s="289">
        <f>IF(ABS(AC95)&gt;0.04999,IF(ABS(AC95)&lt;0.15,1,0),0)</f>
        <v>0</v>
      </c>
      <c r="AE95" s="289">
        <f>IF(ABS(AC95)&gt;0.14999,IF(ABS(AC95)&lt;0.25,2,0),0)</f>
        <v>0</v>
      </c>
      <c r="AF95" s="289">
        <f>IF(ABS(AC95)&gt;0.25,3,0)</f>
        <v>0</v>
      </c>
    </row>
    <row r="96" spans="1:32" ht="15">
      <c r="A96" s="9"/>
      <c r="B96" s="10"/>
      <c r="C96" s="7" t="s">
        <v>22</v>
      </c>
      <c r="D96" s="38"/>
      <c r="E96" s="38"/>
      <c r="F96" s="38"/>
      <c r="G96" s="38"/>
      <c r="H96" s="5">
        <f>data_input!E99</f>
        <v>1017</v>
      </c>
      <c r="I96" s="5">
        <f>H96</f>
        <v>1017</v>
      </c>
      <c r="J96" s="83">
        <f>data_input!F99</f>
        <v>1</v>
      </c>
      <c r="K96" s="5">
        <f>K93*J96</f>
        <v>734</v>
      </c>
      <c r="L96" s="5">
        <f>K96+I96</f>
        <v>1751</v>
      </c>
      <c r="M96" s="47"/>
      <c r="N96" s="92">
        <f>L96*$N$2</f>
        <v>158.6430691912026</v>
      </c>
      <c r="O96" s="308">
        <f>L96*$O$2</f>
        <v>158.6430691912026</v>
      </c>
      <c r="Q96" s="66">
        <f>data_input!G99</f>
        <v>0.7570517378728918</v>
      </c>
      <c r="R96" s="66">
        <f>Q96</f>
        <v>0.7570517378728918</v>
      </c>
      <c r="S96" s="78">
        <f>L96/L93</f>
        <v>1</v>
      </c>
      <c r="T96" s="66">
        <f>T93*S96</f>
        <v>1425.378948262127</v>
      </c>
      <c r="U96" s="66">
        <f>T96+R96</f>
        <v>1426.136</v>
      </c>
      <c r="V96" s="47"/>
      <c r="W96" s="92">
        <f>U96*$W$2</f>
        <v>129.20993268079096</v>
      </c>
      <c r="X96" s="308">
        <f>U96*$X$2</f>
        <v>129.20993268079096</v>
      </c>
      <c r="Y96" s="92">
        <f>N96+W96</f>
        <v>287.85300187199357</v>
      </c>
      <c r="Z96" s="308">
        <f>O96+X96</f>
        <v>287.85300187199357</v>
      </c>
      <c r="AA96" s="308">
        <f>P96+Z96</f>
        <v>287.85300187199357</v>
      </c>
      <c r="AB96" s="296">
        <f>AA96-Y96</f>
        <v>0</v>
      </c>
      <c r="AC96" s="287"/>
      <c r="AD96" s="289"/>
      <c r="AE96" s="289"/>
      <c r="AF96" s="289"/>
    </row>
    <row r="97" spans="1:29" ht="12.75">
      <c r="A97" s="7"/>
      <c r="B97" s="5"/>
      <c r="C97" s="7"/>
      <c r="D97" s="38"/>
      <c r="E97" s="38"/>
      <c r="F97" s="38"/>
      <c r="G97" s="38"/>
      <c r="H97" s="5"/>
      <c r="I97" s="5"/>
      <c r="J97" s="83"/>
      <c r="K97" s="5"/>
      <c r="L97" s="5"/>
      <c r="M97" s="47"/>
      <c r="N97" s="92"/>
      <c r="O97" s="308"/>
      <c r="Q97" s="66"/>
      <c r="R97" s="66"/>
      <c r="S97" s="78"/>
      <c r="T97" s="66"/>
      <c r="U97" s="66"/>
      <c r="V97" s="47"/>
      <c r="W97" s="92"/>
      <c r="X97" s="308"/>
      <c r="Y97" s="92"/>
      <c r="Z97" s="308"/>
      <c r="AA97" s="308"/>
      <c r="AB97" s="296"/>
      <c r="AC97" s="287"/>
    </row>
    <row r="98" spans="1:32" ht="15.75" thickBot="1">
      <c r="A98" s="20" t="s">
        <v>117</v>
      </c>
      <c r="B98" s="21"/>
      <c r="C98" s="22"/>
      <c r="D98" s="35"/>
      <c r="E98" s="35"/>
      <c r="F98" s="35"/>
      <c r="G98" s="35"/>
      <c r="H98" s="21">
        <f>data_input!E101</f>
        <v>4253</v>
      </c>
      <c r="I98" s="21">
        <f>I100</f>
        <v>1997</v>
      </c>
      <c r="J98" s="79">
        <f>data_input!F101</f>
        <v>1</v>
      </c>
      <c r="K98" s="21">
        <f>H98-I98</f>
        <v>2256</v>
      </c>
      <c r="L98" s="21">
        <f>L100</f>
        <v>4253</v>
      </c>
      <c r="M98" s="45">
        <f>H98-L98</f>
        <v>0</v>
      </c>
      <c r="N98" s="93">
        <f>N100</f>
        <v>385.32779741301243</v>
      </c>
      <c r="O98" s="309">
        <f>O100</f>
        <v>385.32779741301243</v>
      </c>
      <c r="Q98" s="68">
        <f>data_input!G101</f>
        <v>5139.878</v>
      </c>
      <c r="R98" s="68">
        <f>R100</f>
        <v>1.0562044625158953</v>
      </c>
      <c r="S98" s="79">
        <f>S100</f>
        <v>1</v>
      </c>
      <c r="T98" s="68">
        <f>Q98-R98</f>
        <v>5138.821795537484</v>
      </c>
      <c r="U98" s="68">
        <f>U100</f>
        <v>5139.878</v>
      </c>
      <c r="V98" s="45">
        <f>Q98-U98</f>
        <v>0</v>
      </c>
      <c r="W98" s="93">
        <f>W100</f>
        <v>465.68019485342097</v>
      </c>
      <c r="X98" s="309">
        <f>X100</f>
        <v>465.68019485342097</v>
      </c>
      <c r="Y98" s="93">
        <f>Y100</f>
        <v>851.0079922664333</v>
      </c>
      <c r="Z98" s="309">
        <f>Z100</f>
        <v>851.0079922664333</v>
      </c>
      <c r="AA98" s="309">
        <f>AA100</f>
        <v>851.0079922664333</v>
      </c>
      <c r="AB98" s="297">
        <f>AA98-Y98</f>
        <v>0</v>
      </c>
      <c r="AC98" s="286">
        <f>AB98/Y98</f>
        <v>0</v>
      </c>
      <c r="AD98" s="289">
        <f>IF(ABS(AC98)&gt;0.04999,IF(ABS(AC98)&lt;0.15,1,0),0)</f>
        <v>0</v>
      </c>
      <c r="AE98" s="289">
        <f>IF(ABS(AC98)&gt;0.14999,IF(ABS(AC98)&lt;0.25,2,0),0)</f>
        <v>0</v>
      </c>
      <c r="AF98" s="289">
        <f>IF(ABS(AC98)&gt;0.25,3,0)</f>
        <v>0</v>
      </c>
    </row>
    <row r="99" spans="1:29" ht="12.75">
      <c r="A99" s="16"/>
      <c r="B99" s="28"/>
      <c r="C99" s="23"/>
      <c r="D99" s="36"/>
      <c r="E99" s="36"/>
      <c r="F99" s="36"/>
      <c r="G99" s="36"/>
      <c r="H99" s="28"/>
      <c r="I99" s="28"/>
      <c r="J99" s="80"/>
      <c r="K99" s="28"/>
      <c r="L99" s="28"/>
      <c r="M99" s="48"/>
      <c r="N99" s="95"/>
      <c r="O99" s="310"/>
      <c r="Q99" s="69"/>
      <c r="R99" s="69"/>
      <c r="S99" s="80"/>
      <c r="T99" s="69"/>
      <c r="U99" s="69"/>
      <c r="V99" s="48"/>
      <c r="W99" s="95"/>
      <c r="X99" s="310"/>
      <c r="Y99" s="95"/>
      <c r="Z99" s="310"/>
      <c r="AA99" s="310"/>
      <c r="AB99" s="298"/>
      <c r="AC99" s="299"/>
    </row>
    <row r="100" spans="1:32" ht="15">
      <c r="A100" s="7"/>
      <c r="B100" s="19" t="s">
        <v>118</v>
      </c>
      <c r="C100" s="29"/>
      <c r="D100" s="37">
        <v>1019</v>
      </c>
      <c r="E100" s="37" t="s">
        <v>258</v>
      </c>
      <c r="F100" s="37">
        <v>2</v>
      </c>
      <c r="G100" s="37"/>
      <c r="H100" s="19"/>
      <c r="I100" s="19">
        <f>I101</f>
        <v>1997</v>
      </c>
      <c r="J100" s="81">
        <f>data_input!F103</f>
        <v>1</v>
      </c>
      <c r="K100" s="19">
        <f>K101</f>
        <v>2256</v>
      </c>
      <c r="L100" s="19">
        <f>L101</f>
        <v>4253</v>
      </c>
      <c r="M100" s="47"/>
      <c r="N100" s="101">
        <f>N101</f>
        <v>385.32779741301243</v>
      </c>
      <c r="O100" s="311">
        <f>O101</f>
        <v>385.32779741301243</v>
      </c>
      <c r="Q100" s="70"/>
      <c r="R100" s="70">
        <f>R101</f>
        <v>1.0562044625158953</v>
      </c>
      <c r="S100" s="81">
        <f>S101</f>
        <v>1</v>
      </c>
      <c r="T100" s="70">
        <f>T101</f>
        <v>5138.821795537484</v>
      </c>
      <c r="U100" s="70">
        <f>U101</f>
        <v>5139.878</v>
      </c>
      <c r="V100" s="47"/>
      <c r="W100" s="101">
        <f>W101</f>
        <v>465.68019485342097</v>
      </c>
      <c r="X100" s="311">
        <f>X101</f>
        <v>465.68019485342097</v>
      </c>
      <c r="Y100" s="101">
        <f>Y101</f>
        <v>851.0079922664333</v>
      </c>
      <c r="Z100" s="311">
        <f>Z101</f>
        <v>851.0079922664333</v>
      </c>
      <c r="AA100" s="311">
        <f>Z100+$AB$2</f>
        <v>851.0079922664333</v>
      </c>
      <c r="AB100" s="300">
        <f>AA100-Y100</f>
        <v>0</v>
      </c>
      <c r="AC100" s="288">
        <f>AB100/Y100</f>
        <v>0</v>
      </c>
      <c r="AD100" s="289">
        <f>IF(ABS(AC100)&gt;0.04999,IF(ABS(AC100)&lt;0.15,1,0),0)</f>
        <v>0</v>
      </c>
      <c r="AE100" s="289">
        <f>IF(ABS(AC100)&gt;0.14999,IF(ABS(AC100)&lt;0.25,2,0),0)</f>
        <v>0</v>
      </c>
      <c r="AF100" s="289">
        <f>IF(ABS(AC100)&gt;0.25,3,0)</f>
        <v>0</v>
      </c>
    </row>
    <row r="101" spans="1:32" ht="15">
      <c r="A101" s="9"/>
      <c r="B101" s="10"/>
      <c r="C101" s="7" t="s">
        <v>23</v>
      </c>
      <c r="D101" s="38"/>
      <c r="E101" s="38"/>
      <c r="F101" s="38"/>
      <c r="G101" s="38"/>
      <c r="H101" s="5">
        <f>data_input!E104</f>
        <v>1997</v>
      </c>
      <c r="I101" s="5">
        <f>H101</f>
        <v>1997</v>
      </c>
      <c r="J101" s="83">
        <f>data_input!F104</f>
        <v>1</v>
      </c>
      <c r="K101" s="5">
        <f>K98*J101</f>
        <v>2256</v>
      </c>
      <c r="L101" s="5">
        <f>K101+I101</f>
        <v>4253</v>
      </c>
      <c r="M101" s="47"/>
      <c r="N101" s="92">
        <f>L101*$N$2</f>
        <v>385.32779741301243</v>
      </c>
      <c r="O101" s="308">
        <f>L101*$O$2</f>
        <v>385.32779741301243</v>
      </c>
      <c r="Q101" s="66">
        <f>data_input!G104</f>
        <v>1.0562044625158953</v>
      </c>
      <c r="R101" s="66">
        <f>Q101</f>
        <v>1.0562044625158953</v>
      </c>
      <c r="S101" s="78">
        <f>L101/L98</f>
        <v>1</v>
      </c>
      <c r="T101" s="66">
        <f>T98*S101</f>
        <v>5138.821795537484</v>
      </c>
      <c r="U101" s="66">
        <f>T101+R101</f>
        <v>5139.878</v>
      </c>
      <c r="V101" s="47"/>
      <c r="W101" s="92">
        <f>U101*$W$2</f>
        <v>465.68019485342097</v>
      </c>
      <c r="X101" s="308">
        <f>U101*$X$2</f>
        <v>465.68019485342097</v>
      </c>
      <c r="Y101" s="92">
        <f>N101+W101</f>
        <v>851.0079922664333</v>
      </c>
      <c r="Z101" s="308">
        <f>O101+X101</f>
        <v>851.0079922664333</v>
      </c>
      <c r="AA101" s="308">
        <f>P101+Z101</f>
        <v>851.0079922664333</v>
      </c>
      <c r="AB101" s="296">
        <f>AA101-Y101</f>
        <v>0</v>
      </c>
      <c r="AC101" s="287"/>
      <c r="AD101" s="289"/>
      <c r="AE101" s="289"/>
      <c r="AF101" s="289"/>
    </row>
    <row r="102" spans="1:29" ht="12.75">
      <c r="A102" s="9"/>
      <c r="B102" s="5"/>
      <c r="C102" s="7"/>
      <c r="D102" s="38"/>
      <c r="E102" s="38"/>
      <c r="F102" s="38"/>
      <c r="G102" s="38"/>
      <c r="H102" s="10"/>
      <c r="I102" s="5"/>
      <c r="J102" s="130"/>
      <c r="K102" s="5"/>
      <c r="L102" s="5"/>
      <c r="M102" s="47"/>
      <c r="N102" s="90"/>
      <c r="O102" s="312"/>
      <c r="Q102" s="63"/>
      <c r="R102" s="66"/>
      <c r="S102" s="78"/>
      <c r="T102" s="66"/>
      <c r="U102" s="66"/>
      <c r="V102" s="47"/>
      <c r="W102" s="90"/>
      <c r="X102" s="312"/>
      <c r="Y102" s="90"/>
      <c r="Z102" s="312"/>
      <c r="AA102" s="312"/>
      <c r="AB102" s="301"/>
      <c r="AC102" s="302"/>
    </row>
    <row r="103" spans="1:123" s="8" customFormat="1" ht="15.75" thickBot="1">
      <c r="A103" s="20" t="s">
        <v>119</v>
      </c>
      <c r="B103" s="21"/>
      <c r="C103" s="22"/>
      <c r="D103" s="35"/>
      <c r="E103" s="35"/>
      <c r="F103" s="35"/>
      <c r="G103" s="35"/>
      <c r="H103" s="21">
        <f>data_input!E106</f>
        <v>10425</v>
      </c>
      <c r="I103" s="21">
        <f>I105</f>
        <v>2621</v>
      </c>
      <c r="J103" s="79">
        <f>data_input!F106</f>
        <v>1</v>
      </c>
      <c r="K103" s="21">
        <f>H103-I103</f>
        <v>7804</v>
      </c>
      <c r="L103" s="21">
        <f>L105</f>
        <v>10425</v>
      </c>
      <c r="M103" s="45">
        <f>H103-L103</f>
        <v>0</v>
      </c>
      <c r="N103" s="93">
        <f>N105</f>
        <v>944.5197009242075</v>
      </c>
      <c r="O103" s="309">
        <f>O105</f>
        <v>944.5197009242075</v>
      </c>
      <c r="P103" s="86"/>
      <c r="Q103" s="68">
        <f>data_input!G106</f>
        <v>2355.652</v>
      </c>
      <c r="R103" s="68">
        <f>R105</f>
        <v>0.8748866417406191</v>
      </c>
      <c r="S103" s="79">
        <f>S105</f>
        <v>1</v>
      </c>
      <c r="T103" s="68">
        <f>Q103-R103</f>
        <v>2354.7771133582596</v>
      </c>
      <c r="U103" s="68">
        <f>U105</f>
        <v>2355.652</v>
      </c>
      <c r="V103" s="45">
        <f>Q103-U103</f>
        <v>0</v>
      </c>
      <c r="W103" s="93">
        <f>W105</f>
        <v>213.42539304762698</v>
      </c>
      <c r="X103" s="309">
        <f>X105</f>
        <v>213.42539304762698</v>
      </c>
      <c r="Y103" s="93">
        <f>Y105</f>
        <v>1157.9450939718345</v>
      </c>
      <c r="Z103" s="309">
        <f>Z105</f>
        <v>1157.9450939718345</v>
      </c>
      <c r="AA103" s="309">
        <f>AA105</f>
        <v>1157.9450939718345</v>
      </c>
      <c r="AB103" s="297">
        <f>AA103-Y103</f>
        <v>0</v>
      </c>
      <c r="AC103" s="288">
        <f>AB103/Y103</f>
        <v>0</v>
      </c>
      <c r="AD103" s="289">
        <f>IF(ABS(AC103)&gt;0.04999,IF(ABS(AC103)&lt;0.15,1,0),0)</f>
        <v>0</v>
      </c>
      <c r="AE103" s="289">
        <f>IF(ABS(AC103)&gt;0.14999,IF(ABS(AC103)&lt;0.25,2,0),0)</f>
        <v>0</v>
      </c>
      <c r="AF103" s="289">
        <f>IF(ABS(AC103)&gt;0.25,3,0)</f>
        <v>0</v>
      </c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</row>
    <row r="104" spans="1:123" s="8" customFormat="1" ht="12.75">
      <c r="A104" s="16"/>
      <c r="B104" s="28"/>
      <c r="C104" s="23"/>
      <c r="D104" s="36"/>
      <c r="E104" s="36"/>
      <c r="F104" s="36"/>
      <c r="G104" s="36"/>
      <c r="H104" s="28"/>
      <c r="I104" s="28"/>
      <c r="J104" s="80"/>
      <c r="K104" s="28"/>
      <c r="L104" s="28"/>
      <c r="M104" s="47"/>
      <c r="N104" s="95"/>
      <c r="O104" s="310"/>
      <c r="P104" s="86"/>
      <c r="Q104" s="69"/>
      <c r="R104" s="69"/>
      <c r="S104" s="80"/>
      <c r="T104" s="69"/>
      <c r="U104" s="69"/>
      <c r="V104" s="47"/>
      <c r="W104" s="95"/>
      <c r="X104" s="310"/>
      <c r="Y104" s="95"/>
      <c r="Z104" s="310"/>
      <c r="AA104" s="310"/>
      <c r="AB104" s="298"/>
      <c r="AC104" s="29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</row>
    <row r="105" spans="1:123" s="8" customFormat="1" ht="15">
      <c r="A105" s="7"/>
      <c r="B105" s="19" t="s">
        <v>120</v>
      </c>
      <c r="C105" s="29"/>
      <c r="D105" s="37">
        <v>794</v>
      </c>
      <c r="E105" s="37" t="s">
        <v>259</v>
      </c>
      <c r="F105" s="37">
        <v>2</v>
      </c>
      <c r="G105" s="37"/>
      <c r="H105" s="19"/>
      <c r="I105" s="19">
        <f>I106</f>
        <v>2621</v>
      </c>
      <c r="J105" s="81">
        <f>data_input!F108</f>
        <v>1</v>
      </c>
      <c r="K105" s="19">
        <f>K106</f>
        <v>7804</v>
      </c>
      <c r="L105" s="19">
        <f>L106</f>
        <v>10425</v>
      </c>
      <c r="M105" s="47"/>
      <c r="N105" s="101">
        <f>N106</f>
        <v>944.5197009242075</v>
      </c>
      <c r="O105" s="311">
        <f>O106</f>
        <v>944.5197009242075</v>
      </c>
      <c r="P105" s="86"/>
      <c r="Q105" s="70"/>
      <c r="R105" s="70">
        <f>R106</f>
        <v>0.8748866417406191</v>
      </c>
      <c r="S105" s="81">
        <f>S106</f>
        <v>1</v>
      </c>
      <c r="T105" s="70">
        <f>T106</f>
        <v>2354.7771133582596</v>
      </c>
      <c r="U105" s="70">
        <f>U106</f>
        <v>2355.652</v>
      </c>
      <c r="V105" s="47"/>
      <c r="W105" s="101">
        <f>W106</f>
        <v>213.42539304762698</v>
      </c>
      <c r="X105" s="311">
        <f>X106</f>
        <v>213.42539304762698</v>
      </c>
      <c r="Y105" s="101">
        <f>Y106</f>
        <v>1157.9450939718345</v>
      </c>
      <c r="Z105" s="311">
        <f>Z106</f>
        <v>1157.9450939718345</v>
      </c>
      <c r="AA105" s="311">
        <f>Z105+$AB$2</f>
        <v>1157.9450939718345</v>
      </c>
      <c r="AB105" s="300">
        <f>AA105-Y105</f>
        <v>0</v>
      </c>
      <c r="AC105" s="288">
        <f>AB105/Y105</f>
        <v>0</v>
      </c>
      <c r="AD105" s="289">
        <f>IF(ABS(AC105)&gt;0.04999,IF(ABS(AC105)&lt;0.15,1,0),0)</f>
        <v>0</v>
      </c>
      <c r="AE105" s="289">
        <f>IF(ABS(AC105)&gt;0.14999,IF(ABS(AC105)&lt;0.25,2,0),0)</f>
        <v>0</v>
      </c>
      <c r="AF105" s="289">
        <f>IF(ABS(AC105)&gt;0.25,3,0)</f>
        <v>0</v>
      </c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</row>
    <row r="106" spans="1:123" s="8" customFormat="1" ht="15">
      <c r="A106" s="9"/>
      <c r="B106" s="10"/>
      <c r="C106" s="7" t="s">
        <v>24</v>
      </c>
      <c r="D106" s="38"/>
      <c r="E106" s="38"/>
      <c r="F106" s="38"/>
      <c r="G106" s="38"/>
      <c r="H106" s="5">
        <f>data_input!E109</f>
        <v>2621</v>
      </c>
      <c r="I106" s="5">
        <f>H106</f>
        <v>2621</v>
      </c>
      <c r="J106" s="83">
        <f>data_input!F109</f>
        <v>1</v>
      </c>
      <c r="K106" s="5">
        <f>K103*J106</f>
        <v>7804</v>
      </c>
      <c r="L106" s="5">
        <f>K106+I106</f>
        <v>10425</v>
      </c>
      <c r="M106" s="47"/>
      <c r="N106" s="92">
        <f>L106*$N$2</f>
        <v>944.5197009242075</v>
      </c>
      <c r="O106" s="308">
        <f>L106*$O$2</f>
        <v>944.5197009242075</v>
      </c>
      <c r="P106" s="86"/>
      <c r="Q106" s="66">
        <f>data_input!G109</f>
        <v>0.8748866417406191</v>
      </c>
      <c r="R106" s="66">
        <f>Q106</f>
        <v>0.8748866417406191</v>
      </c>
      <c r="S106" s="78">
        <f>L106/L103</f>
        <v>1</v>
      </c>
      <c r="T106" s="66">
        <f>T103*S106</f>
        <v>2354.7771133582596</v>
      </c>
      <c r="U106" s="66">
        <f>T106+R106</f>
        <v>2355.652</v>
      </c>
      <c r="V106" s="47"/>
      <c r="W106" s="92">
        <f>U106*$W$2</f>
        <v>213.42539304762698</v>
      </c>
      <c r="X106" s="308">
        <f>U106*$X$2</f>
        <v>213.42539304762698</v>
      </c>
      <c r="Y106" s="92">
        <f>N106+W106</f>
        <v>1157.9450939718345</v>
      </c>
      <c r="Z106" s="308">
        <f>O106+X106</f>
        <v>1157.9450939718345</v>
      </c>
      <c r="AA106" s="308">
        <f>P106+Z106</f>
        <v>1157.9450939718345</v>
      </c>
      <c r="AB106" s="296">
        <f>AA106-Y106</f>
        <v>0</v>
      </c>
      <c r="AC106" s="287"/>
      <c r="AD106" s="289"/>
      <c r="AE106" s="289"/>
      <c r="AF106" s="28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</row>
    <row r="107" spans="1:123" s="8" customFormat="1" ht="12.75">
      <c r="A107" s="4"/>
      <c r="B107" s="5"/>
      <c r="C107" s="4"/>
      <c r="D107" s="34"/>
      <c r="E107" s="34"/>
      <c r="F107" s="34"/>
      <c r="G107" s="34"/>
      <c r="H107" s="5"/>
      <c r="I107" s="5"/>
      <c r="J107" s="83"/>
      <c r="K107" s="5"/>
      <c r="L107" s="5"/>
      <c r="M107" s="47"/>
      <c r="N107" s="92"/>
      <c r="O107" s="308"/>
      <c r="P107" s="86"/>
      <c r="Q107" s="66"/>
      <c r="R107" s="66"/>
      <c r="S107" s="78"/>
      <c r="T107" s="66"/>
      <c r="U107" s="66"/>
      <c r="V107" s="47"/>
      <c r="W107" s="92"/>
      <c r="X107" s="308"/>
      <c r="Y107" s="92"/>
      <c r="Z107" s="308"/>
      <c r="AA107" s="308"/>
      <c r="AB107" s="296"/>
      <c r="AC107" s="287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</row>
    <row r="108" spans="1:123" s="8" customFormat="1" ht="15.75" thickBot="1">
      <c r="A108" s="20" t="s">
        <v>121</v>
      </c>
      <c r="B108" s="21"/>
      <c r="C108" s="22"/>
      <c r="D108" s="35"/>
      <c r="E108" s="35"/>
      <c r="F108" s="35"/>
      <c r="G108" s="35"/>
      <c r="H108" s="21">
        <f>data_input!E111</f>
        <v>3384</v>
      </c>
      <c r="I108" s="21">
        <f>I110</f>
        <v>1734</v>
      </c>
      <c r="J108" s="79">
        <f>data_input!F111</f>
        <v>1</v>
      </c>
      <c r="K108" s="21">
        <f>H108-I108</f>
        <v>1650</v>
      </c>
      <c r="L108" s="21">
        <f>L110</f>
        <v>3384</v>
      </c>
      <c r="M108" s="45">
        <f>H108-L108</f>
        <v>0</v>
      </c>
      <c r="N108" s="93">
        <f>N110</f>
        <v>306.595171983455</v>
      </c>
      <c r="O108" s="309">
        <f>O110</f>
        <v>306.595171983455</v>
      </c>
      <c r="P108" s="86"/>
      <c r="Q108" s="68">
        <f>data_input!G111</f>
        <v>1676.65</v>
      </c>
      <c r="R108" s="68">
        <f>R110</f>
        <v>1.0173394192370129</v>
      </c>
      <c r="S108" s="79">
        <f>S110</f>
        <v>1</v>
      </c>
      <c r="T108" s="68">
        <f>Q108-R108</f>
        <v>1675.632660580763</v>
      </c>
      <c r="U108" s="68">
        <f>U110</f>
        <v>1676.65</v>
      </c>
      <c r="V108" s="45">
        <f>Q108-U108</f>
        <v>0</v>
      </c>
      <c r="W108" s="93">
        <f>W110</f>
        <v>151.90685434576235</v>
      </c>
      <c r="X108" s="309">
        <f>X110</f>
        <v>151.90685434576235</v>
      </c>
      <c r="Y108" s="93">
        <f>Y110</f>
        <v>458.5020263292173</v>
      </c>
      <c r="Z108" s="309">
        <f>Z110</f>
        <v>458.5020263292173</v>
      </c>
      <c r="AA108" s="309">
        <f>AA110</f>
        <v>458.5020263292173</v>
      </c>
      <c r="AB108" s="297">
        <f>AA108-Y108</f>
        <v>0</v>
      </c>
      <c r="AC108" s="286">
        <f>AB108/Y108</f>
        <v>0</v>
      </c>
      <c r="AD108" s="289">
        <f>IF(ABS(AC108)&gt;0.04999,IF(ABS(AC108)&lt;0.15,1,0),0)</f>
        <v>0</v>
      </c>
      <c r="AE108" s="289">
        <f>IF(ABS(AC108)&gt;0.14999,IF(ABS(AC108)&lt;0.25,2,0),0)</f>
        <v>0</v>
      </c>
      <c r="AF108" s="289">
        <f>IF(ABS(AC108)&gt;0.25,3,0)</f>
        <v>0</v>
      </c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</row>
    <row r="109" spans="1:123" s="8" customFormat="1" ht="12.75">
      <c r="A109" s="16"/>
      <c r="B109" s="28"/>
      <c r="C109" s="23"/>
      <c r="D109" s="36"/>
      <c r="E109" s="36"/>
      <c r="F109" s="36"/>
      <c r="G109" s="36"/>
      <c r="H109" s="28"/>
      <c r="I109" s="28"/>
      <c r="J109" s="80"/>
      <c r="K109" s="28"/>
      <c r="L109" s="28"/>
      <c r="M109" s="47"/>
      <c r="N109" s="95"/>
      <c r="O109" s="310"/>
      <c r="P109" s="86"/>
      <c r="Q109" s="69"/>
      <c r="R109" s="69"/>
      <c r="S109" s="80"/>
      <c r="T109" s="69"/>
      <c r="U109" s="69"/>
      <c r="V109" s="47"/>
      <c r="W109" s="95"/>
      <c r="X109" s="310"/>
      <c r="Y109" s="95"/>
      <c r="Z109" s="310"/>
      <c r="AA109" s="310"/>
      <c r="AB109" s="298"/>
      <c r="AC109" s="29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</row>
    <row r="110" spans="1:123" s="8" customFormat="1" ht="15">
      <c r="A110" s="7"/>
      <c r="B110" s="19" t="s">
        <v>122</v>
      </c>
      <c r="C110" s="29"/>
      <c r="D110" s="37">
        <v>820</v>
      </c>
      <c r="E110" s="37" t="s">
        <v>260</v>
      </c>
      <c r="F110" s="37">
        <v>2</v>
      </c>
      <c r="G110" s="37"/>
      <c r="H110" s="19"/>
      <c r="I110" s="19">
        <f>I111</f>
        <v>1734</v>
      </c>
      <c r="J110" s="81">
        <f>data_input!F113</f>
        <v>1</v>
      </c>
      <c r="K110" s="19">
        <f>K111</f>
        <v>1650</v>
      </c>
      <c r="L110" s="19">
        <f>L111</f>
        <v>3384</v>
      </c>
      <c r="M110" s="47"/>
      <c r="N110" s="101">
        <f>N111</f>
        <v>306.595171983455</v>
      </c>
      <c r="O110" s="311">
        <f>O111</f>
        <v>306.595171983455</v>
      </c>
      <c r="P110" s="86"/>
      <c r="Q110" s="70"/>
      <c r="R110" s="70">
        <f>R111</f>
        <v>1.0173394192370129</v>
      </c>
      <c r="S110" s="81">
        <f>S111</f>
        <v>1</v>
      </c>
      <c r="T110" s="70">
        <f>T111</f>
        <v>1675.632660580763</v>
      </c>
      <c r="U110" s="70">
        <f>U111</f>
        <v>1676.65</v>
      </c>
      <c r="V110" s="47"/>
      <c r="W110" s="101">
        <f>W111</f>
        <v>151.90685434576235</v>
      </c>
      <c r="X110" s="311">
        <f>X111</f>
        <v>151.90685434576235</v>
      </c>
      <c r="Y110" s="101">
        <f>Y111</f>
        <v>458.5020263292173</v>
      </c>
      <c r="Z110" s="311">
        <f>Z111</f>
        <v>458.5020263292173</v>
      </c>
      <c r="AA110" s="311">
        <f>Z110+$AB$2</f>
        <v>458.5020263292173</v>
      </c>
      <c r="AB110" s="300">
        <f>AA110-Y110</f>
        <v>0</v>
      </c>
      <c r="AC110" s="288">
        <f>AB110/Y110</f>
        <v>0</v>
      </c>
      <c r="AD110" s="289">
        <f>IF(ABS(AC110)&gt;0.04999,IF(ABS(AC110)&lt;0.15,1,0),0)</f>
        <v>0</v>
      </c>
      <c r="AE110" s="289">
        <f>IF(ABS(AC110)&gt;0.14999,IF(ABS(AC110)&lt;0.25,2,0),0)</f>
        <v>0</v>
      </c>
      <c r="AF110" s="289">
        <f>IF(ABS(AC110)&gt;0.25,3,0)</f>
        <v>0</v>
      </c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</row>
    <row r="111" spans="1:123" s="8" customFormat="1" ht="15">
      <c r="A111" s="9"/>
      <c r="B111" s="10"/>
      <c r="C111" s="7" t="s">
        <v>25</v>
      </c>
      <c r="D111" s="38"/>
      <c r="E111" s="38"/>
      <c r="F111" s="38"/>
      <c r="G111" s="38"/>
      <c r="H111" s="5">
        <f>data_input!E114</f>
        <v>1734</v>
      </c>
      <c r="I111" s="5">
        <f>H111</f>
        <v>1734</v>
      </c>
      <c r="J111" s="83">
        <f>data_input!F114</f>
        <v>1</v>
      </c>
      <c r="K111" s="5">
        <f>K108*J111</f>
        <v>1650</v>
      </c>
      <c r="L111" s="5">
        <f>K111+I111</f>
        <v>3384</v>
      </c>
      <c r="M111" s="47"/>
      <c r="N111" s="92">
        <f>L111*$N$2</f>
        <v>306.595171983455</v>
      </c>
      <c r="O111" s="308">
        <f>L111*$O$2</f>
        <v>306.595171983455</v>
      </c>
      <c r="P111" s="86"/>
      <c r="Q111" s="66">
        <f>data_input!G114</f>
        <v>1.0173394192370129</v>
      </c>
      <c r="R111" s="66">
        <f>Q111</f>
        <v>1.0173394192370129</v>
      </c>
      <c r="S111" s="78">
        <f>L111/L108</f>
        <v>1</v>
      </c>
      <c r="T111" s="66">
        <f>T108*S111</f>
        <v>1675.632660580763</v>
      </c>
      <c r="U111" s="66">
        <f>T111+R111</f>
        <v>1676.65</v>
      </c>
      <c r="V111" s="47"/>
      <c r="W111" s="92">
        <f>U111*$W$2</f>
        <v>151.90685434576235</v>
      </c>
      <c r="X111" s="308">
        <f>U111*$X$2</f>
        <v>151.90685434576235</v>
      </c>
      <c r="Y111" s="92">
        <f>N111+W111</f>
        <v>458.5020263292173</v>
      </c>
      <c r="Z111" s="308">
        <f>O111+X111</f>
        <v>458.5020263292173</v>
      </c>
      <c r="AA111" s="308">
        <f>P111+Z111</f>
        <v>458.5020263292173</v>
      </c>
      <c r="AB111" s="296">
        <f>AA111-Y111</f>
        <v>0</v>
      </c>
      <c r="AC111" s="287"/>
      <c r="AD111" s="289"/>
      <c r="AE111" s="289"/>
      <c r="AF111" s="28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</row>
    <row r="112" spans="1:123" s="8" customFormat="1" ht="12.75">
      <c r="A112" s="9"/>
      <c r="B112" s="5"/>
      <c r="C112" s="7"/>
      <c r="D112" s="38"/>
      <c r="E112" s="38"/>
      <c r="F112" s="38"/>
      <c r="G112" s="38"/>
      <c r="H112" s="10"/>
      <c r="I112" s="5"/>
      <c r="J112" s="130"/>
      <c r="K112" s="5"/>
      <c r="L112" s="5"/>
      <c r="M112" s="47"/>
      <c r="N112" s="90"/>
      <c r="O112" s="312"/>
      <c r="P112" s="86"/>
      <c r="Q112" s="63"/>
      <c r="R112" s="66"/>
      <c r="S112" s="78"/>
      <c r="T112" s="66"/>
      <c r="U112" s="66"/>
      <c r="V112" s="47"/>
      <c r="W112" s="90"/>
      <c r="X112" s="312"/>
      <c r="Y112" s="90"/>
      <c r="Z112" s="312"/>
      <c r="AA112" s="312"/>
      <c r="AB112" s="301"/>
      <c r="AC112" s="302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</row>
    <row r="113" spans="1:123" s="8" customFormat="1" ht="15.75" thickBot="1">
      <c r="A113" s="20" t="s">
        <v>123</v>
      </c>
      <c r="B113" s="21"/>
      <c r="C113" s="22"/>
      <c r="D113" s="35"/>
      <c r="E113" s="35"/>
      <c r="F113" s="35"/>
      <c r="G113" s="35"/>
      <c r="H113" s="21">
        <f>data_input!E116</f>
        <v>7369</v>
      </c>
      <c r="I113" s="21">
        <f>I115</f>
        <v>3250</v>
      </c>
      <c r="J113" s="79">
        <f>data_input!F116</f>
        <v>1</v>
      </c>
      <c r="K113" s="21">
        <f>H113-I113</f>
        <v>4119</v>
      </c>
      <c r="L113" s="21">
        <f>L115</f>
        <v>7369</v>
      </c>
      <c r="M113" s="45">
        <f>H113-L113</f>
        <v>0</v>
      </c>
      <c r="N113" s="93">
        <f>N115</f>
        <v>667.6417914734278</v>
      </c>
      <c r="O113" s="309">
        <f>O115</f>
        <v>667.6417914734278</v>
      </c>
      <c r="P113" s="86"/>
      <c r="Q113" s="68">
        <f>data_input!G116</f>
        <v>4920.935</v>
      </c>
      <c r="R113" s="68">
        <f>R115</f>
        <v>1.4264822240904782</v>
      </c>
      <c r="S113" s="79">
        <f>S115</f>
        <v>1</v>
      </c>
      <c r="T113" s="68">
        <f>Q113-R113</f>
        <v>4919.50851777591</v>
      </c>
      <c r="U113" s="68">
        <f>U115</f>
        <v>4920.935</v>
      </c>
      <c r="V113" s="45">
        <f>Q113-U113</f>
        <v>0</v>
      </c>
      <c r="W113" s="93">
        <f>W115</f>
        <v>445.8436503086298</v>
      </c>
      <c r="X113" s="309">
        <f>X115</f>
        <v>445.8436503086298</v>
      </c>
      <c r="Y113" s="93">
        <f>Y115</f>
        <v>1113.4854417820575</v>
      </c>
      <c r="Z113" s="309">
        <f>Z115</f>
        <v>1113.4854417820575</v>
      </c>
      <c r="AA113" s="309">
        <f>AA115</f>
        <v>1113.4854417820575</v>
      </c>
      <c r="AB113" s="297">
        <f>AA113-Y113</f>
        <v>0</v>
      </c>
      <c r="AC113" s="286">
        <f>AB113/Y113</f>
        <v>0</v>
      </c>
      <c r="AD113" s="289">
        <f>IF(ABS(AC113)&gt;0.04999,IF(ABS(AC113)&lt;0.15,1,0),0)</f>
        <v>0</v>
      </c>
      <c r="AE113" s="289">
        <f>IF(ABS(AC113)&gt;0.14999,IF(ABS(AC113)&lt;0.25,2,0),0)</f>
        <v>0</v>
      </c>
      <c r="AF113" s="289">
        <f>IF(ABS(AC113)&gt;0.25,3,0)</f>
        <v>0</v>
      </c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</row>
    <row r="114" spans="1:123" s="8" customFormat="1" ht="12.75">
      <c r="A114" s="16"/>
      <c r="B114" s="28"/>
      <c r="C114" s="23"/>
      <c r="D114" s="36"/>
      <c r="E114" s="36"/>
      <c r="F114" s="36"/>
      <c r="G114" s="36"/>
      <c r="H114" s="28"/>
      <c r="I114" s="28"/>
      <c r="J114" s="80"/>
      <c r="K114" s="28"/>
      <c r="L114" s="28"/>
      <c r="M114" s="47"/>
      <c r="N114" s="95"/>
      <c r="O114" s="310"/>
      <c r="P114" s="86"/>
      <c r="Q114" s="69"/>
      <c r="R114" s="69"/>
      <c r="S114" s="80"/>
      <c r="T114" s="69"/>
      <c r="U114" s="69"/>
      <c r="V114" s="47"/>
      <c r="W114" s="95"/>
      <c r="X114" s="310"/>
      <c r="Y114" s="95"/>
      <c r="Z114" s="310"/>
      <c r="AA114" s="310"/>
      <c r="AB114" s="298"/>
      <c r="AC114" s="29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</row>
    <row r="115" spans="1:123" s="8" customFormat="1" ht="15">
      <c r="A115" s="7"/>
      <c r="B115" s="19" t="s">
        <v>227</v>
      </c>
      <c r="C115" s="29"/>
      <c r="D115" s="37">
        <v>811</v>
      </c>
      <c r="E115" s="37">
        <v>23461</v>
      </c>
      <c r="F115" s="37">
        <v>2</v>
      </c>
      <c r="G115" s="37"/>
      <c r="H115" s="19"/>
      <c r="I115" s="19">
        <f>I116</f>
        <v>3250</v>
      </c>
      <c r="J115" s="81">
        <f>data_input!F118</f>
        <v>1</v>
      </c>
      <c r="K115" s="19">
        <f>K116</f>
        <v>4119</v>
      </c>
      <c r="L115" s="19">
        <f>L116</f>
        <v>7369</v>
      </c>
      <c r="M115" s="47"/>
      <c r="N115" s="101">
        <f>N116</f>
        <v>667.6417914734278</v>
      </c>
      <c r="O115" s="311">
        <f>O116</f>
        <v>667.6417914734278</v>
      </c>
      <c r="P115" s="86"/>
      <c r="Q115" s="70"/>
      <c r="R115" s="70">
        <f>R116</f>
        <v>1.4264822240904782</v>
      </c>
      <c r="S115" s="81">
        <f>S116</f>
        <v>1</v>
      </c>
      <c r="T115" s="70">
        <f>T116</f>
        <v>4919.50851777591</v>
      </c>
      <c r="U115" s="70">
        <f>U116</f>
        <v>4920.935</v>
      </c>
      <c r="V115" s="47"/>
      <c r="W115" s="101">
        <f>W116</f>
        <v>445.8436503086298</v>
      </c>
      <c r="X115" s="311">
        <f>X116</f>
        <v>445.8436503086298</v>
      </c>
      <c r="Y115" s="101">
        <f>Y116</f>
        <v>1113.4854417820575</v>
      </c>
      <c r="Z115" s="311">
        <f>Z116</f>
        <v>1113.4854417820575</v>
      </c>
      <c r="AA115" s="311">
        <f>Z115+$AB$2</f>
        <v>1113.4854417820575</v>
      </c>
      <c r="AB115" s="300">
        <f>AA115-Y115</f>
        <v>0</v>
      </c>
      <c r="AC115" s="288">
        <f>AB115/Y115</f>
        <v>0</v>
      </c>
      <c r="AD115" s="289">
        <f>IF(ABS(AC115)&gt;0.04999,IF(ABS(AC115)&lt;0.15,1,0),0)</f>
        <v>0</v>
      </c>
      <c r="AE115" s="289">
        <f>IF(ABS(AC115)&gt;0.14999,IF(ABS(AC115)&lt;0.25,2,0),0)</f>
        <v>0</v>
      </c>
      <c r="AF115" s="289">
        <f>IF(ABS(AC115)&gt;0.25,3,0)</f>
        <v>0</v>
      </c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</row>
    <row r="116" spans="1:123" s="8" customFormat="1" ht="15">
      <c r="A116" s="9"/>
      <c r="B116" s="10"/>
      <c r="C116" s="7" t="s">
        <v>200</v>
      </c>
      <c r="D116" s="38"/>
      <c r="E116" s="38"/>
      <c r="F116" s="38"/>
      <c r="G116" s="38"/>
      <c r="H116" s="5">
        <f>data_input!E119</f>
        <v>3250</v>
      </c>
      <c r="I116" s="5">
        <f>H116</f>
        <v>3250</v>
      </c>
      <c r="J116" s="83">
        <f>data_input!F119</f>
        <v>1</v>
      </c>
      <c r="K116" s="5">
        <f>K113*J116</f>
        <v>4119</v>
      </c>
      <c r="L116" s="5">
        <f>K116+I116</f>
        <v>7369</v>
      </c>
      <c r="M116" s="47"/>
      <c r="N116" s="92">
        <f>L116*$N$2</f>
        <v>667.6417914734278</v>
      </c>
      <c r="O116" s="308">
        <f>L116*$O$2</f>
        <v>667.6417914734278</v>
      </c>
      <c r="P116" s="86"/>
      <c r="Q116" s="66">
        <f>data_input!G119</f>
        <v>1.4264822240904782</v>
      </c>
      <c r="R116" s="66">
        <f>Q116</f>
        <v>1.4264822240904782</v>
      </c>
      <c r="S116" s="78">
        <f>L116/L113</f>
        <v>1</v>
      </c>
      <c r="T116" s="66">
        <f>T113*S116</f>
        <v>4919.50851777591</v>
      </c>
      <c r="U116" s="66">
        <f>T116+R116</f>
        <v>4920.935</v>
      </c>
      <c r="V116" s="47"/>
      <c r="W116" s="92">
        <f>U116*$W$2</f>
        <v>445.8436503086298</v>
      </c>
      <c r="X116" s="308">
        <f>U116*$X$2</f>
        <v>445.8436503086298</v>
      </c>
      <c r="Y116" s="92">
        <f>N116+W116</f>
        <v>1113.4854417820575</v>
      </c>
      <c r="Z116" s="308">
        <f>O116+X116</f>
        <v>1113.4854417820575</v>
      </c>
      <c r="AA116" s="308">
        <f>P116+Z116</f>
        <v>1113.4854417820575</v>
      </c>
      <c r="AB116" s="296">
        <f>AA116-Y116</f>
        <v>0</v>
      </c>
      <c r="AC116" s="287"/>
      <c r="AD116" s="289"/>
      <c r="AE116" s="289"/>
      <c r="AF116" s="28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</row>
    <row r="117" spans="1:123" s="8" customFormat="1" ht="12.75">
      <c r="A117" s="9"/>
      <c r="B117" s="5"/>
      <c r="C117" s="7"/>
      <c r="D117" s="38"/>
      <c r="E117" s="38"/>
      <c r="F117" s="38"/>
      <c r="G117" s="38"/>
      <c r="H117" s="10"/>
      <c r="I117" s="5"/>
      <c r="J117" s="130"/>
      <c r="K117" s="5"/>
      <c r="L117" s="5"/>
      <c r="M117" s="47"/>
      <c r="N117" s="90"/>
      <c r="O117" s="312"/>
      <c r="P117" s="86"/>
      <c r="Q117" s="63"/>
      <c r="R117" s="66"/>
      <c r="S117" s="78"/>
      <c r="T117" s="66"/>
      <c r="U117" s="66"/>
      <c r="V117" s="47"/>
      <c r="W117" s="90"/>
      <c r="X117" s="312"/>
      <c r="Y117" s="90"/>
      <c r="Z117" s="312"/>
      <c r="AA117" s="312"/>
      <c r="AB117" s="301"/>
      <c r="AC117" s="302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</row>
    <row r="118" spans="1:123" s="8" customFormat="1" ht="12.75">
      <c r="A118" s="9"/>
      <c r="B118" s="5"/>
      <c r="C118" s="7"/>
      <c r="D118" s="38"/>
      <c r="E118" s="38"/>
      <c r="F118" s="38"/>
      <c r="G118" s="38"/>
      <c r="H118" s="10"/>
      <c r="I118" s="5"/>
      <c r="J118" s="130"/>
      <c r="K118" s="5"/>
      <c r="L118" s="5"/>
      <c r="M118" s="47"/>
      <c r="N118" s="90"/>
      <c r="O118" s="312"/>
      <c r="P118" s="86"/>
      <c r="Q118" s="63"/>
      <c r="R118" s="66"/>
      <c r="S118" s="78"/>
      <c r="T118" s="66"/>
      <c r="U118" s="66"/>
      <c r="V118" s="47"/>
      <c r="W118" s="90"/>
      <c r="X118" s="312"/>
      <c r="Y118" s="90"/>
      <c r="Z118" s="312"/>
      <c r="AA118" s="312"/>
      <c r="AB118" s="301"/>
      <c r="AC118" s="302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</row>
    <row r="119" spans="1:123" s="8" customFormat="1" ht="15">
      <c r="A119" s="40" t="s">
        <v>124</v>
      </c>
      <c r="B119" s="5"/>
      <c r="C119" s="4"/>
      <c r="D119" s="34"/>
      <c r="E119" s="34"/>
      <c r="F119" s="34"/>
      <c r="G119" s="34"/>
      <c r="H119" s="41">
        <f>H121+H128+H137+H142+H147+H152+H157+H164+H169</f>
        <v>143015</v>
      </c>
      <c r="I119" s="41">
        <f>I121+I128+I137+I142+I147+I152+I157+I164+I169</f>
        <v>85451</v>
      </c>
      <c r="J119" s="132">
        <f>data_input!F122</f>
        <v>0</v>
      </c>
      <c r="K119" s="41">
        <f>K121+K128+K137+K142+K147+K152+K157+K164+K169</f>
        <v>57564</v>
      </c>
      <c r="L119" s="41">
        <f>L121+L128+L137+L142+L147+L152+L157+L164+L169</f>
        <v>143015</v>
      </c>
      <c r="M119" s="45">
        <f>H119-L119</f>
        <v>0</v>
      </c>
      <c r="N119" s="91">
        <f>N121+N128+N137+N142+N147+N152+N157+N164+N169</f>
        <v>12957.360674117557</v>
      </c>
      <c r="O119" s="307">
        <f>O121+O128+O137+O142+O147+O152+O157+O164+O169</f>
        <v>12957.360674117557</v>
      </c>
      <c r="P119" s="86"/>
      <c r="Q119" s="65">
        <f>Q121+Q128+Q137+Q142+Q147+Q152+Q157+Q164+Q169</f>
        <v>24026.81</v>
      </c>
      <c r="R119" s="65">
        <f>R121+R128+R137+R142+R147+R152+R157+R164+R169</f>
        <v>41.070816339075776</v>
      </c>
      <c r="S119" s="78"/>
      <c r="T119" s="65">
        <f>T121+T128+T137+T142+T147+T152+T157+T164+T169</f>
        <v>23985.739183660924</v>
      </c>
      <c r="U119" s="65">
        <f>U121+U128+U137+U142+U147+U152+U157+U164+U169</f>
        <v>24026.81</v>
      </c>
      <c r="V119" s="45">
        <f>Q119-U119</f>
        <v>0</v>
      </c>
      <c r="W119" s="91">
        <f>W121+W128+W137+W142+W147+W152+W157+W164+W169</f>
        <v>2176.8628676606963</v>
      </c>
      <c r="X119" s="307">
        <f>X121+X128+X137+X142+X147+X152+X157+X164+X169</f>
        <v>2176.8628676606963</v>
      </c>
      <c r="Y119" s="91">
        <f>Y121+Y128+Y137+Y142+Y147+Y152+Y157+Y164+Y169</f>
        <v>15134.223541778254</v>
      </c>
      <c r="Z119" s="307">
        <f>Z121+Z128+Z137+Z142+Z147+Z152+Z157+Z164+Z169</f>
        <v>15134.223541778254</v>
      </c>
      <c r="AA119" s="307">
        <f>AA121+AA128+AA137+AA142+AA147+AA152+AA157+AA164+AA169</f>
        <v>15134.223541778254</v>
      </c>
      <c r="AB119" s="295">
        <f>AA119-Y119</f>
        <v>0</v>
      </c>
      <c r="AC119" s="285">
        <f>AB119/Y119</f>
        <v>0</v>
      </c>
      <c r="AD119" s="289">
        <f>IF(ABS(AC119)&gt;0.04999,IF(ABS(AC119)&lt;0.15,1,0),0)</f>
        <v>0</v>
      </c>
      <c r="AE119" s="289">
        <f>IF(ABS(AC119)&gt;0.14999,IF(ABS(AC119)&lt;0.25,2,0),0)</f>
        <v>0</v>
      </c>
      <c r="AF119" s="289">
        <f>IF(ABS(AC119)&gt;0.25,3,0)</f>
        <v>0</v>
      </c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</row>
    <row r="120" spans="1:123" s="8" customFormat="1" ht="12.75">
      <c r="A120" s="4"/>
      <c r="B120" s="5"/>
      <c r="C120" s="4"/>
      <c r="D120" s="34"/>
      <c r="E120" s="34"/>
      <c r="F120" s="34"/>
      <c r="G120" s="34"/>
      <c r="H120" s="5"/>
      <c r="I120" s="5"/>
      <c r="J120" s="83"/>
      <c r="K120" s="5"/>
      <c r="L120" s="5"/>
      <c r="M120" s="47"/>
      <c r="N120" s="92"/>
      <c r="O120" s="308"/>
      <c r="P120" s="86"/>
      <c r="Q120" s="66"/>
      <c r="R120" s="66"/>
      <c r="S120" s="78"/>
      <c r="T120" s="66"/>
      <c r="U120" s="66"/>
      <c r="V120" s="47"/>
      <c r="W120" s="92"/>
      <c r="X120" s="308"/>
      <c r="Y120" s="92"/>
      <c r="Z120" s="308"/>
      <c r="AA120" s="308"/>
      <c r="AB120" s="296"/>
      <c r="AC120" s="287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</row>
    <row r="121" spans="1:123" s="8" customFormat="1" ht="15.75" thickBot="1">
      <c r="A121" s="20" t="s">
        <v>125</v>
      </c>
      <c r="B121" s="21"/>
      <c r="C121" s="22"/>
      <c r="D121" s="35"/>
      <c r="E121" s="35"/>
      <c r="F121" s="35"/>
      <c r="G121" s="35"/>
      <c r="H121" s="21">
        <f>data_input!E124</f>
        <v>6491</v>
      </c>
      <c r="I121" s="21">
        <f>I123+I125</f>
        <v>2011</v>
      </c>
      <c r="J121" s="79">
        <f>data_input!F124</f>
        <v>1</v>
      </c>
      <c r="K121" s="21">
        <f>H121-I121</f>
        <v>4480</v>
      </c>
      <c r="L121" s="21">
        <f>L123+L125</f>
        <v>6491</v>
      </c>
      <c r="M121" s="45">
        <f>H121-L121</f>
        <v>0</v>
      </c>
      <c r="N121" s="93">
        <f>N123+N125</f>
        <v>588.093753352425</v>
      </c>
      <c r="O121" s="309">
        <f>O123+O125</f>
        <v>588.093753352425</v>
      </c>
      <c r="P121" s="86"/>
      <c r="Q121" s="68">
        <f>data_input!G124</f>
        <v>4226.245</v>
      </c>
      <c r="R121" s="68">
        <f>R123+R125</f>
        <v>0.9439900477700703</v>
      </c>
      <c r="S121" s="79">
        <f>S123+S125</f>
        <v>1</v>
      </c>
      <c r="T121" s="68">
        <f>Q121-R121</f>
        <v>4225.30100995223</v>
      </c>
      <c r="U121" s="68">
        <f>U123+U125</f>
        <v>4226.245</v>
      </c>
      <c r="V121" s="45">
        <f>Q121-U121</f>
        <v>0</v>
      </c>
      <c r="W121" s="93">
        <f>W123+W125</f>
        <v>382.90375668416567</v>
      </c>
      <c r="X121" s="309">
        <f>X123+X125</f>
        <v>382.90375668416567</v>
      </c>
      <c r="Y121" s="93">
        <f>Y123+Y125</f>
        <v>970.9975100365907</v>
      </c>
      <c r="Z121" s="309">
        <f>Z123+Z125</f>
        <v>970.9975100365907</v>
      </c>
      <c r="AA121" s="309">
        <f>AA123+AA125</f>
        <v>970.9975100365907</v>
      </c>
      <c r="AB121" s="297">
        <f>AA121-Y121</f>
        <v>0</v>
      </c>
      <c r="AC121" s="286">
        <f>AB121/Y121</f>
        <v>0</v>
      </c>
      <c r="AD121" s="289">
        <f>IF(ABS(AC121)&gt;0.04999,IF(ABS(AC121)&lt;0.15,1,0),0)</f>
        <v>0</v>
      </c>
      <c r="AE121" s="289">
        <f>IF(ABS(AC121)&gt;0.14999,IF(ABS(AC121)&lt;0.25,2,0),0)</f>
        <v>0</v>
      </c>
      <c r="AF121" s="289">
        <f>IF(ABS(AC121)&gt;0.25,3,0)</f>
        <v>0</v>
      </c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</row>
    <row r="122" spans="1:123" s="8" customFormat="1" ht="12.75">
      <c r="A122" s="16"/>
      <c r="B122" s="28"/>
      <c r="C122" s="23"/>
      <c r="D122" s="36"/>
      <c r="E122" s="36"/>
      <c r="F122" s="36"/>
      <c r="G122" s="36"/>
      <c r="H122" s="28"/>
      <c r="I122" s="28"/>
      <c r="J122" s="80"/>
      <c r="K122" s="28"/>
      <c r="L122" s="28"/>
      <c r="M122" s="47"/>
      <c r="N122" s="95"/>
      <c r="O122" s="310"/>
      <c r="P122" s="86"/>
      <c r="Q122" s="69"/>
      <c r="R122" s="69"/>
      <c r="S122" s="80"/>
      <c r="T122" s="69"/>
      <c r="U122" s="69"/>
      <c r="V122" s="47"/>
      <c r="W122" s="95"/>
      <c r="X122" s="310"/>
      <c r="Y122" s="95"/>
      <c r="Z122" s="310"/>
      <c r="AA122" s="310"/>
      <c r="AB122" s="298"/>
      <c r="AC122" s="29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</row>
    <row r="123" spans="1:123" s="8" customFormat="1" ht="15">
      <c r="A123" s="11"/>
      <c r="B123" s="19" t="s">
        <v>127</v>
      </c>
      <c r="C123" s="29"/>
      <c r="D123" s="37">
        <v>1004</v>
      </c>
      <c r="E123" s="37" t="s">
        <v>261</v>
      </c>
      <c r="F123" s="37">
        <v>1</v>
      </c>
      <c r="G123" s="37"/>
      <c r="H123" s="19"/>
      <c r="I123" s="19">
        <f>I124</f>
        <v>1203</v>
      </c>
      <c r="J123" s="81">
        <f>data_input!F126</f>
        <v>0.61</v>
      </c>
      <c r="K123" s="19">
        <f>K124</f>
        <v>2732.7999999999997</v>
      </c>
      <c r="L123" s="19">
        <f>L124</f>
        <v>3935.7999999999997</v>
      </c>
      <c r="M123" s="47"/>
      <c r="N123" s="101">
        <f>N124</f>
        <v>356.5890301100715</v>
      </c>
      <c r="O123" s="311">
        <f>O124</f>
        <v>356.5890301100715</v>
      </c>
      <c r="P123" s="86"/>
      <c r="Q123" s="70"/>
      <c r="R123" s="70">
        <f>R124</f>
        <v>0.5137564125062238</v>
      </c>
      <c r="S123" s="81">
        <f>S124</f>
        <v>0.6063472500385149</v>
      </c>
      <c r="T123" s="70">
        <f>T124</f>
        <v>2561.999647969494</v>
      </c>
      <c r="U123" s="70">
        <f>U124</f>
        <v>2562.5134043820003</v>
      </c>
      <c r="V123" s="47"/>
      <c r="W123" s="101">
        <f>W124</f>
        <v>232.16732799243738</v>
      </c>
      <c r="X123" s="311">
        <f>X124</f>
        <v>232.16732799243738</v>
      </c>
      <c r="Y123" s="101">
        <f>Y124</f>
        <v>588.7563581025089</v>
      </c>
      <c r="Z123" s="311">
        <f>Z124</f>
        <v>588.7563581025089</v>
      </c>
      <c r="AA123" s="311">
        <f>Z123+$AB$2</f>
        <v>588.7563581025089</v>
      </c>
      <c r="AB123" s="300">
        <f>AA123-Y123</f>
        <v>0</v>
      </c>
      <c r="AC123" s="288">
        <f>AB123/Y123</f>
        <v>0</v>
      </c>
      <c r="AD123" s="289">
        <f>IF(ABS(AC123)&gt;0.04999,IF(ABS(AC123)&lt;0.15,1,0),0)</f>
        <v>0</v>
      </c>
      <c r="AE123" s="289">
        <f>IF(ABS(AC123)&gt;0.14999,IF(ABS(AC123)&lt;0.25,2,0),0)</f>
        <v>0</v>
      </c>
      <c r="AF123" s="289">
        <f>IF(ABS(AC123)&gt;0.25,3,0)</f>
        <v>0</v>
      </c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</row>
    <row r="124" spans="1:123" s="8" customFormat="1" ht="15">
      <c r="A124" s="9"/>
      <c r="B124" s="10"/>
      <c r="C124" s="7" t="s">
        <v>126</v>
      </c>
      <c r="D124" s="38"/>
      <c r="E124" s="38"/>
      <c r="F124" s="38"/>
      <c r="G124" s="38"/>
      <c r="H124" s="5">
        <f>data_input!E127</f>
        <v>1203</v>
      </c>
      <c r="I124" s="5">
        <f>H124</f>
        <v>1203</v>
      </c>
      <c r="J124" s="83">
        <f>data_input!F127</f>
        <v>0.61</v>
      </c>
      <c r="K124" s="5">
        <f>K$121*J124</f>
        <v>2732.7999999999997</v>
      </c>
      <c r="L124" s="5">
        <f>K124+I124</f>
        <v>3935.7999999999997</v>
      </c>
      <c r="M124" s="50"/>
      <c r="N124" s="92">
        <f>L124*$N$2</f>
        <v>356.5890301100715</v>
      </c>
      <c r="O124" s="308">
        <f>L124*$O$2</f>
        <v>356.5890301100715</v>
      </c>
      <c r="P124" s="86"/>
      <c r="Q124" s="66">
        <f>data_input!G127</f>
        <v>0.5137564125062238</v>
      </c>
      <c r="R124" s="66">
        <f>Q124</f>
        <v>0.5137564125062238</v>
      </c>
      <c r="S124" s="78">
        <f>L124/$L$121</f>
        <v>0.6063472500385149</v>
      </c>
      <c r="T124" s="66">
        <f>T$121*S124</f>
        <v>2561.999647969494</v>
      </c>
      <c r="U124" s="66">
        <f>T124+R124</f>
        <v>2562.5134043820003</v>
      </c>
      <c r="V124" s="50"/>
      <c r="W124" s="92">
        <f>U124*$W$2</f>
        <v>232.16732799243738</v>
      </c>
      <c r="X124" s="308">
        <f>U124*$X$2</f>
        <v>232.16732799243738</v>
      </c>
      <c r="Y124" s="92">
        <f>N124+W124</f>
        <v>588.7563581025089</v>
      </c>
      <c r="Z124" s="308">
        <f>O124+X124</f>
        <v>588.7563581025089</v>
      </c>
      <c r="AA124" s="308">
        <f>P124+Z124</f>
        <v>588.7563581025089</v>
      </c>
      <c r="AB124" s="296">
        <f>AA124-Y124</f>
        <v>0</v>
      </c>
      <c r="AC124" s="287"/>
      <c r="AD124" s="289"/>
      <c r="AE124" s="289"/>
      <c r="AF124" s="28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</row>
    <row r="125" spans="1:123" s="8" customFormat="1" ht="15">
      <c r="A125" s="16"/>
      <c r="B125" s="19" t="s">
        <v>128</v>
      </c>
      <c r="C125" s="29"/>
      <c r="D125" s="37">
        <v>1009</v>
      </c>
      <c r="E125" s="37" t="s">
        <v>261</v>
      </c>
      <c r="F125" s="37">
        <v>1</v>
      </c>
      <c r="G125" s="37"/>
      <c r="H125" s="19"/>
      <c r="I125" s="19">
        <f>I126</f>
        <v>808</v>
      </c>
      <c r="J125" s="81">
        <f>data_input!F128</f>
        <v>0.39</v>
      </c>
      <c r="K125" s="19">
        <f>K126</f>
        <v>1747.2</v>
      </c>
      <c r="L125" s="19">
        <f>L126</f>
        <v>2555.2</v>
      </c>
      <c r="M125" s="47"/>
      <c r="N125" s="101">
        <f>N126</f>
        <v>231.50472324235346</v>
      </c>
      <c r="O125" s="311">
        <f>O126</f>
        <v>231.50472324235346</v>
      </c>
      <c r="P125" s="86"/>
      <c r="Q125" s="70"/>
      <c r="R125" s="70">
        <f>R126</f>
        <v>0.4302336352638465</v>
      </c>
      <c r="S125" s="81">
        <f>S126</f>
        <v>0.3936527499614851</v>
      </c>
      <c r="T125" s="70">
        <f>T126</f>
        <v>1663.3013619827354</v>
      </c>
      <c r="U125" s="70">
        <f>U126</f>
        <v>1663.7315956179993</v>
      </c>
      <c r="V125" s="47"/>
      <c r="W125" s="101">
        <f>W126</f>
        <v>150.7364286917283</v>
      </c>
      <c r="X125" s="311">
        <f>X126</f>
        <v>150.7364286917283</v>
      </c>
      <c r="Y125" s="101">
        <f>Y126</f>
        <v>382.24115193408176</v>
      </c>
      <c r="Z125" s="311">
        <f>Z126</f>
        <v>382.24115193408176</v>
      </c>
      <c r="AA125" s="311">
        <f>Z125+$AB$2</f>
        <v>382.24115193408176</v>
      </c>
      <c r="AB125" s="300">
        <f>AA125-Y125</f>
        <v>0</v>
      </c>
      <c r="AC125" s="288">
        <f>AB125/Y125</f>
        <v>0</v>
      </c>
      <c r="AD125" s="289">
        <f>IF(ABS(AC125)&gt;0.04999,IF(ABS(AC125)&lt;0.15,1,0),0)</f>
        <v>0</v>
      </c>
      <c r="AE125" s="289">
        <f>IF(ABS(AC125)&gt;0.14999,IF(ABS(AC125)&lt;0.25,2,0),0)</f>
        <v>0</v>
      </c>
      <c r="AF125" s="289">
        <f>IF(ABS(AC125)&gt;0.25,3,0)</f>
        <v>0</v>
      </c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</row>
    <row r="126" spans="1:123" s="8" customFormat="1" ht="15">
      <c r="A126" s="9"/>
      <c r="B126" s="10"/>
      <c r="C126" s="7" t="s">
        <v>26</v>
      </c>
      <c r="D126" s="38"/>
      <c r="E126" s="38"/>
      <c r="F126" s="38"/>
      <c r="G126" s="38"/>
      <c r="H126" s="5">
        <f>data_input!E129</f>
        <v>808</v>
      </c>
      <c r="I126" s="5">
        <f>H126</f>
        <v>808</v>
      </c>
      <c r="J126" s="83">
        <f>data_input!F129</f>
        <v>0.39</v>
      </c>
      <c r="K126" s="5">
        <f>K$121*J126</f>
        <v>1747.2</v>
      </c>
      <c r="L126" s="5">
        <f>K126+I126</f>
        <v>2555.2</v>
      </c>
      <c r="M126" s="47"/>
      <c r="N126" s="92">
        <f>L126*$N$2</f>
        <v>231.50472324235346</v>
      </c>
      <c r="O126" s="308">
        <f>L126*$O$2</f>
        <v>231.50472324235346</v>
      </c>
      <c r="P126" s="86"/>
      <c r="Q126" s="66">
        <f>data_input!G129</f>
        <v>0.4302336352638465</v>
      </c>
      <c r="R126" s="66">
        <f>Q126</f>
        <v>0.4302336352638465</v>
      </c>
      <c r="S126" s="78">
        <f>L126/$L$121</f>
        <v>0.3936527499614851</v>
      </c>
      <c r="T126" s="66">
        <f>T$121*S126</f>
        <v>1663.3013619827354</v>
      </c>
      <c r="U126" s="66">
        <f>T126+R126</f>
        <v>1663.7315956179993</v>
      </c>
      <c r="V126" s="47"/>
      <c r="W126" s="92">
        <f>U126*$W$2</f>
        <v>150.7364286917283</v>
      </c>
      <c r="X126" s="308">
        <f>U126*$X$2</f>
        <v>150.7364286917283</v>
      </c>
      <c r="Y126" s="92">
        <f>N126+W126</f>
        <v>382.24115193408176</v>
      </c>
      <c r="Z126" s="308">
        <f>O126+X126</f>
        <v>382.24115193408176</v>
      </c>
      <c r="AA126" s="308">
        <f>P126+Z126</f>
        <v>382.24115193408176</v>
      </c>
      <c r="AB126" s="296">
        <f>AA126-Y126</f>
        <v>0</v>
      </c>
      <c r="AC126" s="287"/>
      <c r="AD126" s="289"/>
      <c r="AE126" s="289"/>
      <c r="AF126" s="28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</row>
    <row r="127" spans="1:123" s="8" customFormat="1" ht="12.75">
      <c r="A127" s="9"/>
      <c r="B127" s="5"/>
      <c r="C127" s="7"/>
      <c r="D127" s="38"/>
      <c r="E127" s="38"/>
      <c r="F127" s="38"/>
      <c r="G127" s="38"/>
      <c r="H127" s="10"/>
      <c r="I127" s="5"/>
      <c r="J127" s="130"/>
      <c r="K127" s="5"/>
      <c r="L127" s="5"/>
      <c r="M127" s="47"/>
      <c r="N127" s="90"/>
      <c r="O127" s="312"/>
      <c r="P127" s="86"/>
      <c r="Q127" s="63"/>
      <c r="R127" s="66"/>
      <c r="S127" s="78"/>
      <c r="T127" s="66"/>
      <c r="U127" s="66"/>
      <c r="V127" s="47"/>
      <c r="W127" s="90"/>
      <c r="X127" s="312"/>
      <c r="Y127" s="90"/>
      <c r="Z127" s="312"/>
      <c r="AA127" s="312"/>
      <c r="AB127" s="301"/>
      <c r="AC127" s="302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</row>
    <row r="128" spans="1:123" s="8" customFormat="1" ht="15.75" thickBot="1">
      <c r="A128" s="20" t="s">
        <v>129</v>
      </c>
      <c r="B128" s="21"/>
      <c r="C128" s="22"/>
      <c r="D128" s="35"/>
      <c r="E128" s="35"/>
      <c r="F128" s="35"/>
      <c r="G128" s="35"/>
      <c r="H128" s="21">
        <f>data_input!E131</f>
        <v>81327</v>
      </c>
      <c r="I128" s="21">
        <f>I130+I132+I134</f>
        <v>59787</v>
      </c>
      <c r="J128" s="79">
        <f>data_input!F131</f>
        <v>1</v>
      </c>
      <c r="K128" s="21">
        <f>H128-I128</f>
        <v>21540</v>
      </c>
      <c r="L128" s="21">
        <f>L130+L132+L134</f>
        <v>81327</v>
      </c>
      <c r="M128" s="45">
        <f>H128-L128</f>
        <v>0</v>
      </c>
      <c r="N128" s="93">
        <f>N130+N132+N134</f>
        <v>7368.3408841307455</v>
      </c>
      <c r="O128" s="309">
        <f>O130+O132+O134</f>
        <v>7368.3408841307455</v>
      </c>
      <c r="P128" s="86"/>
      <c r="Q128" s="68">
        <f>data_input!G131</f>
        <v>2698.018</v>
      </c>
      <c r="R128" s="68">
        <f>R130+R132+R134</f>
        <v>22.665271614850905</v>
      </c>
      <c r="S128" s="79">
        <f>S130+S132+S134</f>
        <v>1</v>
      </c>
      <c r="T128" s="68">
        <f>Q128-R128</f>
        <v>2675.352728385149</v>
      </c>
      <c r="U128" s="68">
        <f>U130+U132+U134</f>
        <v>2698.018</v>
      </c>
      <c r="V128" s="45">
        <f>Q128-U128</f>
        <v>0</v>
      </c>
      <c r="W128" s="93">
        <f>W130+W132+W134</f>
        <v>244.4442354386694</v>
      </c>
      <c r="X128" s="309">
        <f>X130+X132+X134</f>
        <v>244.4442354386694</v>
      </c>
      <c r="Y128" s="93">
        <f>Y130+Y132+Y134</f>
        <v>7612.785119569416</v>
      </c>
      <c r="Z128" s="309">
        <f>Z130+Z132+Z134</f>
        <v>7612.785119569416</v>
      </c>
      <c r="AA128" s="309">
        <f>AA130+AA132+AA134</f>
        <v>7612.785119569416</v>
      </c>
      <c r="AB128" s="297">
        <f>AA128-Y128</f>
        <v>0</v>
      </c>
      <c r="AC128" s="286">
        <f>AB128/Y128</f>
        <v>0</v>
      </c>
      <c r="AD128" s="289">
        <f>IF(ABS(AC128)&gt;0.04999,IF(ABS(AC128)&lt;0.15,1,0),0)</f>
        <v>0</v>
      </c>
      <c r="AE128" s="289">
        <f>IF(ABS(AC128)&gt;0.14999,IF(ABS(AC128)&lt;0.25,2,0),0)</f>
        <v>0</v>
      </c>
      <c r="AF128" s="289">
        <f>IF(ABS(AC128)&gt;0.25,3,0)</f>
        <v>0</v>
      </c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</row>
    <row r="129" spans="1:123" s="8" customFormat="1" ht="12.75">
      <c r="A129" s="16"/>
      <c r="B129" s="28"/>
      <c r="C129" s="23"/>
      <c r="D129" s="36"/>
      <c r="E129" s="36"/>
      <c r="F129" s="36"/>
      <c r="G129" s="36"/>
      <c r="H129" s="28"/>
      <c r="I129" s="28"/>
      <c r="J129" s="80"/>
      <c r="K129" s="28"/>
      <c r="L129" s="28"/>
      <c r="M129" s="47"/>
      <c r="N129" s="95"/>
      <c r="O129" s="310"/>
      <c r="P129" s="86"/>
      <c r="Q129" s="69"/>
      <c r="R129" s="69"/>
      <c r="S129" s="80"/>
      <c r="T129" s="69"/>
      <c r="U129" s="69"/>
      <c r="V129" s="47"/>
      <c r="W129" s="95"/>
      <c r="X129" s="310"/>
      <c r="Y129" s="95"/>
      <c r="Z129" s="310"/>
      <c r="AA129" s="310"/>
      <c r="AB129" s="298"/>
      <c r="AC129" s="29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</row>
    <row r="130" spans="1:123" s="8" customFormat="1" ht="15">
      <c r="A130" s="11"/>
      <c r="B130" s="19" t="s">
        <v>130</v>
      </c>
      <c r="C130" s="29"/>
      <c r="D130" s="37">
        <v>919</v>
      </c>
      <c r="E130" s="37">
        <v>18646</v>
      </c>
      <c r="F130" s="37">
        <v>1</v>
      </c>
      <c r="G130" s="37"/>
      <c r="H130" s="19"/>
      <c r="I130" s="19">
        <f>I131</f>
        <v>597</v>
      </c>
      <c r="J130" s="81">
        <f>data_input!F133</f>
        <v>0.04</v>
      </c>
      <c r="K130" s="19">
        <f>K131</f>
        <v>861.6</v>
      </c>
      <c r="L130" s="19">
        <f>L131</f>
        <v>1458.6</v>
      </c>
      <c r="M130" s="47"/>
      <c r="N130" s="101">
        <f>N131</f>
        <v>132.15121686024452</v>
      </c>
      <c r="O130" s="311">
        <f>O131</f>
        <v>132.15121686024452</v>
      </c>
      <c r="P130" s="86"/>
      <c r="Q130" s="70"/>
      <c r="R130" s="70">
        <f>R131</f>
        <v>0.3506626136141511</v>
      </c>
      <c r="S130" s="81">
        <f>S131</f>
        <v>0.017935003135490058</v>
      </c>
      <c r="T130" s="70">
        <f>T131</f>
        <v>47.98245957212953</v>
      </c>
      <c r="U130" s="70">
        <f>U131</f>
        <v>48.333122185743676</v>
      </c>
      <c r="V130" s="47"/>
      <c r="W130" s="101">
        <f>W131</f>
        <v>4.379049027492738</v>
      </c>
      <c r="X130" s="311">
        <f>X131</f>
        <v>4.379049027492738</v>
      </c>
      <c r="Y130" s="101">
        <f>Y131</f>
        <v>136.53026588773724</v>
      </c>
      <c r="Z130" s="311">
        <f>Z131</f>
        <v>136.53026588773724</v>
      </c>
      <c r="AA130" s="311">
        <f>Z130+$AB$2</f>
        <v>136.53026588773724</v>
      </c>
      <c r="AB130" s="300">
        <f aca="true" t="shared" si="10" ref="AB130:AB135">AA130-Y130</f>
        <v>0</v>
      </c>
      <c r="AC130" s="288">
        <f aca="true" t="shared" si="11" ref="AC130:AC135">AB130/Y130</f>
        <v>0</v>
      </c>
      <c r="AD130" s="289">
        <f aca="true" t="shared" si="12" ref="AD130:AD135">IF(ABS(AC130)&gt;0.04999,IF(ABS(AC130)&lt;0.15,1,0),0)</f>
        <v>0</v>
      </c>
      <c r="AE130" s="289">
        <f aca="true" t="shared" si="13" ref="AE130:AE135">IF(ABS(AC130)&gt;0.14999,IF(ABS(AC130)&lt;0.25,2,0),0)</f>
        <v>0</v>
      </c>
      <c r="AF130" s="289">
        <f aca="true" t="shared" si="14" ref="AF130:AF135">IF(ABS(AC130)&gt;0.25,3,0)</f>
        <v>0</v>
      </c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</row>
    <row r="131" spans="1:123" s="8" customFormat="1" ht="15">
      <c r="A131" s="9"/>
      <c r="B131" s="10"/>
      <c r="C131" s="7" t="s">
        <v>27</v>
      </c>
      <c r="D131" s="38"/>
      <c r="E131" s="38"/>
      <c r="F131" s="38"/>
      <c r="G131" s="38"/>
      <c r="H131" s="5">
        <f>data_input!E134</f>
        <v>597</v>
      </c>
      <c r="I131" s="5">
        <f>H131</f>
        <v>597</v>
      </c>
      <c r="J131" s="83">
        <f>data_input!F134</f>
        <v>0.04</v>
      </c>
      <c r="K131" s="5">
        <f>K$128*J131</f>
        <v>861.6</v>
      </c>
      <c r="L131" s="5">
        <f>K131+I131</f>
        <v>1458.6</v>
      </c>
      <c r="M131" s="50"/>
      <c r="N131" s="92">
        <f>L131*$N$2</f>
        <v>132.15121686024452</v>
      </c>
      <c r="O131" s="308">
        <f>L131*$O$2</f>
        <v>132.15121686024452</v>
      </c>
      <c r="P131" s="86"/>
      <c r="Q131" s="66">
        <f>data_input!G134</f>
        <v>0.3506626136141511</v>
      </c>
      <c r="R131" s="66">
        <f>Q131</f>
        <v>0.3506626136141511</v>
      </c>
      <c r="S131" s="78">
        <f>L131/$L$128</f>
        <v>0.017935003135490058</v>
      </c>
      <c r="T131" s="66">
        <f>T$128*S131</f>
        <v>47.98245957212953</v>
      </c>
      <c r="U131" s="66">
        <f>T131+R131</f>
        <v>48.333122185743676</v>
      </c>
      <c r="V131" s="50"/>
      <c r="W131" s="92">
        <f>U131*$W$2</f>
        <v>4.379049027492738</v>
      </c>
      <c r="X131" s="308">
        <f>U131*$X$2</f>
        <v>4.379049027492738</v>
      </c>
      <c r="Y131" s="92">
        <f>N131+W131</f>
        <v>136.53026588773724</v>
      </c>
      <c r="Z131" s="308">
        <f>O131+X131</f>
        <v>136.53026588773724</v>
      </c>
      <c r="AA131" s="308">
        <f>P131+Z131</f>
        <v>136.53026588773724</v>
      </c>
      <c r="AB131" s="296">
        <f t="shared" si="10"/>
        <v>0</v>
      </c>
      <c r="AC131" s="287"/>
      <c r="AD131" s="289"/>
      <c r="AE131" s="289"/>
      <c r="AF131" s="28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</row>
    <row r="132" spans="1:123" s="8" customFormat="1" ht="15">
      <c r="A132" s="16"/>
      <c r="B132" s="19" t="s">
        <v>131</v>
      </c>
      <c r="C132" s="29"/>
      <c r="D132" s="37">
        <v>931</v>
      </c>
      <c r="E132" s="37">
        <v>23440</v>
      </c>
      <c r="F132" s="37">
        <v>1</v>
      </c>
      <c r="G132" s="37"/>
      <c r="H132" s="19"/>
      <c r="I132" s="19">
        <f>I133</f>
        <v>685</v>
      </c>
      <c r="J132" s="81">
        <f>data_input!F135</f>
        <v>0.04</v>
      </c>
      <c r="K132" s="19">
        <f>K133</f>
        <v>861.6</v>
      </c>
      <c r="L132" s="19">
        <f>L133</f>
        <v>1546.6</v>
      </c>
      <c r="M132" s="47"/>
      <c r="N132" s="101">
        <f>N133</f>
        <v>140.1241409543769</v>
      </c>
      <c r="O132" s="311">
        <f>O133</f>
        <v>140.1241409543769</v>
      </c>
      <c r="P132" s="86"/>
      <c r="Q132" s="70"/>
      <c r="R132" s="70">
        <f>R133</f>
        <v>0.5246039526504738</v>
      </c>
      <c r="S132" s="81">
        <f>S133</f>
        <v>0.019017054606711176</v>
      </c>
      <c r="T132" s="70">
        <f>T133</f>
        <v>50.877328927914114</v>
      </c>
      <c r="U132" s="70">
        <f>U133</f>
        <v>51.40193288056459</v>
      </c>
      <c r="V132" s="47"/>
      <c r="W132" s="101">
        <f>W133</f>
        <v>4.65708760395943</v>
      </c>
      <c r="X132" s="311">
        <f>X133</f>
        <v>4.65708760395943</v>
      </c>
      <c r="Y132" s="101">
        <f>Y133</f>
        <v>144.78122855833635</v>
      </c>
      <c r="Z132" s="311">
        <f>Z133</f>
        <v>144.78122855833635</v>
      </c>
      <c r="AA132" s="311">
        <f>Z132+$AB$2</f>
        <v>144.78122855833635</v>
      </c>
      <c r="AB132" s="300">
        <f t="shared" si="10"/>
        <v>0</v>
      </c>
      <c r="AC132" s="288">
        <f t="shared" si="11"/>
        <v>0</v>
      </c>
      <c r="AD132" s="289">
        <f t="shared" si="12"/>
        <v>0</v>
      </c>
      <c r="AE132" s="289">
        <f t="shared" si="13"/>
        <v>0</v>
      </c>
      <c r="AF132" s="289">
        <f t="shared" si="14"/>
        <v>0</v>
      </c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</row>
    <row r="133" spans="1:123" s="8" customFormat="1" ht="15">
      <c r="A133" s="9"/>
      <c r="B133" s="10"/>
      <c r="C133" s="7" t="s">
        <v>2</v>
      </c>
      <c r="D133" s="38"/>
      <c r="E133" s="38"/>
      <c r="F133" s="38"/>
      <c r="G133" s="38"/>
      <c r="H133" s="5">
        <f>data_input!E136</f>
        <v>685</v>
      </c>
      <c r="I133" s="5">
        <f>H133</f>
        <v>685</v>
      </c>
      <c r="J133" s="83">
        <f>data_input!F136</f>
        <v>0.04</v>
      </c>
      <c r="K133" s="5">
        <f>K$128*J133</f>
        <v>861.6</v>
      </c>
      <c r="L133" s="5">
        <f>K133+I133</f>
        <v>1546.6</v>
      </c>
      <c r="M133" s="47"/>
      <c r="N133" s="92">
        <f>L133*$N$2</f>
        <v>140.1241409543769</v>
      </c>
      <c r="O133" s="308">
        <f>L133*$O$2</f>
        <v>140.1241409543769</v>
      </c>
      <c r="P133" s="86"/>
      <c r="Q133" s="66">
        <f>data_input!G136</f>
        <v>0.5246039526504738</v>
      </c>
      <c r="R133" s="66">
        <f>Q133</f>
        <v>0.5246039526504738</v>
      </c>
      <c r="S133" s="78">
        <f>L133/$L$128</f>
        <v>0.019017054606711176</v>
      </c>
      <c r="T133" s="66">
        <f>T$128*S133</f>
        <v>50.877328927914114</v>
      </c>
      <c r="U133" s="66">
        <f>T133+R133</f>
        <v>51.40193288056459</v>
      </c>
      <c r="V133" s="47"/>
      <c r="W133" s="92">
        <f>U133*$W$2</f>
        <v>4.65708760395943</v>
      </c>
      <c r="X133" s="308">
        <f>U133*$X$2</f>
        <v>4.65708760395943</v>
      </c>
      <c r="Y133" s="92">
        <f>N133+W133</f>
        <v>144.78122855833635</v>
      </c>
      <c r="Z133" s="308">
        <f>O133+X133</f>
        <v>144.78122855833635</v>
      </c>
      <c r="AA133" s="308">
        <f>P133+Z133</f>
        <v>144.78122855833635</v>
      </c>
      <c r="AB133" s="296">
        <f t="shared" si="10"/>
        <v>0</v>
      </c>
      <c r="AC133" s="287"/>
      <c r="AD133" s="289"/>
      <c r="AE133" s="289"/>
      <c r="AF133" s="28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</row>
    <row r="134" spans="1:123" s="8" customFormat="1" ht="15">
      <c r="A134" s="9"/>
      <c r="B134" s="19" t="s">
        <v>132</v>
      </c>
      <c r="C134" s="29"/>
      <c r="D134" s="37">
        <v>892</v>
      </c>
      <c r="E134" s="37">
        <v>23463</v>
      </c>
      <c r="F134" s="37">
        <v>1</v>
      </c>
      <c r="G134" s="37"/>
      <c r="H134" s="19"/>
      <c r="I134" s="19">
        <f>I135</f>
        <v>58505</v>
      </c>
      <c r="J134" s="81">
        <f>data_input!F137</f>
        <v>0.92</v>
      </c>
      <c r="K134" s="19">
        <f>K135</f>
        <v>19816.8</v>
      </c>
      <c r="L134" s="19">
        <f>L135</f>
        <v>78321.8</v>
      </c>
      <c r="M134" s="47"/>
      <c r="N134" s="101">
        <f>N135</f>
        <v>7096.065526316124</v>
      </c>
      <c r="O134" s="311">
        <f>O135</f>
        <v>7096.065526316124</v>
      </c>
      <c r="P134" s="86"/>
      <c r="Q134" s="70"/>
      <c r="R134" s="70">
        <f>R135</f>
        <v>21.79000504858628</v>
      </c>
      <c r="S134" s="81">
        <f>S135</f>
        <v>0.9630479422577988</v>
      </c>
      <c r="T134" s="70">
        <f>T135</f>
        <v>2576.4929398851054</v>
      </c>
      <c r="U134" s="70">
        <f>U135</f>
        <v>2598.282944933692</v>
      </c>
      <c r="V134" s="47"/>
      <c r="W134" s="101">
        <f>W135</f>
        <v>235.40809880721724</v>
      </c>
      <c r="X134" s="311">
        <f>X135</f>
        <v>235.40809880721724</v>
      </c>
      <c r="Y134" s="101">
        <f>Y135</f>
        <v>7331.473625123342</v>
      </c>
      <c r="Z134" s="311">
        <f>Z135</f>
        <v>7331.473625123342</v>
      </c>
      <c r="AA134" s="311">
        <f>Z134+$AB$2</f>
        <v>7331.473625123342</v>
      </c>
      <c r="AB134" s="300">
        <f t="shared" si="10"/>
        <v>0</v>
      </c>
      <c r="AC134" s="288">
        <f t="shared" si="11"/>
        <v>0</v>
      </c>
      <c r="AD134" s="289">
        <f t="shared" si="12"/>
        <v>0</v>
      </c>
      <c r="AE134" s="289">
        <f t="shared" si="13"/>
        <v>0</v>
      </c>
      <c r="AF134" s="289">
        <f t="shared" si="14"/>
        <v>0</v>
      </c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</row>
    <row r="135" spans="1:123" s="8" customFormat="1" ht="15">
      <c r="A135" s="7"/>
      <c r="B135" s="10"/>
      <c r="C135" s="7" t="s">
        <v>28</v>
      </c>
      <c r="D135" s="38"/>
      <c r="E135" s="38"/>
      <c r="F135" s="38"/>
      <c r="G135" s="38"/>
      <c r="H135" s="5">
        <f>data_input!E138</f>
        <v>58505</v>
      </c>
      <c r="I135" s="5">
        <f>H135</f>
        <v>58505</v>
      </c>
      <c r="J135" s="83">
        <f>data_input!F138</f>
        <v>0.92</v>
      </c>
      <c r="K135" s="5">
        <f>K$128*J135</f>
        <v>19816.8</v>
      </c>
      <c r="L135" s="5">
        <f>K135+I135</f>
        <v>78321.8</v>
      </c>
      <c r="M135" s="47"/>
      <c r="N135" s="92">
        <f>L135*$N$2</f>
        <v>7096.065526316124</v>
      </c>
      <c r="O135" s="308">
        <f>L135*$O$2</f>
        <v>7096.065526316124</v>
      </c>
      <c r="P135" s="86"/>
      <c r="Q135" s="66">
        <f>data_input!G138</f>
        <v>21.79000504858628</v>
      </c>
      <c r="R135" s="66">
        <f>Q135</f>
        <v>21.79000504858628</v>
      </c>
      <c r="S135" s="78">
        <f>L135/$L$128</f>
        <v>0.9630479422577988</v>
      </c>
      <c r="T135" s="66">
        <f>T$128*S135</f>
        <v>2576.4929398851054</v>
      </c>
      <c r="U135" s="66">
        <f>T135+R135</f>
        <v>2598.282944933692</v>
      </c>
      <c r="V135" s="47"/>
      <c r="W135" s="92">
        <f>U135*$W$2</f>
        <v>235.40809880721724</v>
      </c>
      <c r="X135" s="308">
        <f>U135*$X$2</f>
        <v>235.40809880721724</v>
      </c>
      <c r="Y135" s="92">
        <f>N135+W135</f>
        <v>7331.473625123342</v>
      </c>
      <c r="Z135" s="308">
        <f>O135+X135</f>
        <v>7331.473625123342</v>
      </c>
      <c r="AA135" s="308">
        <f>P135+Z135</f>
        <v>7331.473625123342</v>
      </c>
      <c r="AB135" s="296">
        <f t="shared" si="10"/>
        <v>0</v>
      </c>
      <c r="AC135" s="287"/>
      <c r="AD135" s="289"/>
      <c r="AE135" s="289"/>
      <c r="AF135" s="28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</row>
    <row r="136" spans="1:123" s="8" customFormat="1" ht="12.75">
      <c r="A136" s="7"/>
      <c r="B136" s="10"/>
      <c r="C136" s="7"/>
      <c r="D136" s="38"/>
      <c r="E136" s="38"/>
      <c r="F136" s="38"/>
      <c r="G136" s="38"/>
      <c r="H136" s="5"/>
      <c r="I136" s="5"/>
      <c r="J136" s="83"/>
      <c r="K136" s="5"/>
      <c r="L136" s="5"/>
      <c r="M136" s="47"/>
      <c r="N136" s="92"/>
      <c r="O136" s="308"/>
      <c r="P136" s="139"/>
      <c r="Q136" s="66"/>
      <c r="R136" s="66"/>
      <c r="S136" s="78"/>
      <c r="T136" s="66"/>
      <c r="U136" s="66"/>
      <c r="V136" s="47"/>
      <c r="W136" s="92"/>
      <c r="X136" s="308"/>
      <c r="Y136" s="92"/>
      <c r="Z136" s="308"/>
      <c r="AA136" s="308"/>
      <c r="AB136" s="296"/>
      <c r="AC136" s="287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</row>
    <row r="137" spans="1:123" s="8" customFormat="1" ht="15.75" thickBot="1">
      <c r="A137" s="20" t="s">
        <v>133</v>
      </c>
      <c r="B137" s="21"/>
      <c r="C137" s="22"/>
      <c r="D137" s="35"/>
      <c r="E137" s="35"/>
      <c r="F137" s="35"/>
      <c r="G137" s="35"/>
      <c r="H137" s="21">
        <f>data_input!E140</f>
        <v>5813</v>
      </c>
      <c r="I137" s="21">
        <f>I139</f>
        <v>1464</v>
      </c>
      <c r="J137" s="79">
        <f>data_input!F140</f>
        <v>1</v>
      </c>
      <c r="K137" s="21">
        <f>H137-I137</f>
        <v>4349</v>
      </c>
      <c r="L137" s="21">
        <f>L139</f>
        <v>5813</v>
      </c>
      <c r="M137" s="45">
        <f>H137-L137</f>
        <v>0</v>
      </c>
      <c r="N137" s="93">
        <f>N139</f>
        <v>526.6659972635414</v>
      </c>
      <c r="O137" s="309">
        <f>O139</f>
        <v>526.6659972635414</v>
      </c>
      <c r="P137" s="86"/>
      <c r="Q137" s="68">
        <f>data_input!G140</f>
        <v>3973.437</v>
      </c>
      <c r="R137" s="68">
        <f>R139</f>
        <v>2.0680832389246424</v>
      </c>
      <c r="S137" s="79">
        <f>S139</f>
        <v>1</v>
      </c>
      <c r="T137" s="68">
        <f>Q137-R137</f>
        <v>3971.368916761075</v>
      </c>
      <c r="U137" s="68">
        <f>U139</f>
        <v>3973.437</v>
      </c>
      <c r="V137" s="45">
        <f>Q137-U137</f>
        <v>0</v>
      </c>
      <c r="W137" s="93">
        <f>W139</f>
        <v>359.9989953842859</v>
      </c>
      <c r="X137" s="309">
        <f>X139</f>
        <v>359.9989953842859</v>
      </c>
      <c r="Y137" s="93">
        <f>Y139</f>
        <v>886.6649926478273</v>
      </c>
      <c r="Z137" s="309">
        <f>Z139</f>
        <v>886.6649926478273</v>
      </c>
      <c r="AA137" s="309">
        <f>AA139</f>
        <v>886.6649926478273</v>
      </c>
      <c r="AB137" s="297">
        <f>AA137-Y137</f>
        <v>0</v>
      </c>
      <c r="AC137" s="286">
        <f>AB137/Y137</f>
        <v>0</v>
      </c>
      <c r="AD137" s="289">
        <f>IF(ABS(AC137)&gt;0.04999,IF(ABS(AC137)&lt;0.15,1,0),0)</f>
        <v>0</v>
      </c>
      <c r="AE137" s="289">
        <f>IF(ABS(AC137)&gt;0.14999,IF(ABS(AC137)&lt;0.25,2,0),0)</f>
        <v>0</v>
      </c>
      <c r="AF137" s="289">
        <f>IF(ABS(AC137)&gt;0.25,3,0)</f>
        <v>0</v>
      </c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</row>
    <row r="138" spans="1:123" s="8" customFormat="1" ht="12.75">
      <c r="A138" s="16"/>
      <c r="B138" s="28"/>
      <c r="C138" s="23"/>
      <c r="D138" s="36"/>
      <c r="E138" s="36"/>
      <c r="F138" s="36"/>
      <c r="G138" s="36"/>
      <c r="H138" s="28"/>
      <c r="I138" s="28"/>
      <c r="J138" s="80"/>
      <c r="K138" s="28"/>
      <c r="L138" s="28"/>
      <c r="M138" s="47"/>
      <c r="N138" s="95"/>
      <c r="O138" s="310"/>
      <c r="P138" s="86"/>
      <c r="Q138" s="69"/>
      <c r="R138" s="69"/>
      <c r="S138" s="80"/>
      <c r="T138" s="69"/>
      <c r="U138" s="69"/>
      <c r="V138" s="47"/>
      <c r="W138" s="95"/>
      <c r="X138" s="310"/>
      <c r="Y138" s="95"/>
      <c r="Z138" s="310"/>
      <c r="AA138" s="310"/>
      <c r="AB138" s="298"/>
      <c r="AC138" s="29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</row>
    <row r="139" spans="1:123" s="8" customFormat="1" ht="15">
      <c r="A139" s="7"/>
      <c r="B139" s="19" t="s">
        <v>134</v>
      </c>
      <c r="C139" s="29"/>
      <c r="D139" s="37">
        <v>953</v>
      </c>
      <c r="E139" s="37" t="s">
        <v>262</v>
      </c>
      <c r="F139" s="37">
        <v>2</v>
      </c>
      <c r="G139" s="37"/>
      <c r="H139" s="19"/>
      <c r="I139" s="19">
        <f>I140</f>
        <v>1464</v>
      </c>
      <c r="J139" s="81">
        <f>data_input!F142</f>
        <v>1</v>
      </c>
      <c r="K139" s="19">
        <f>K140</f>
        <v>4349</v>
      </c>
      <c r="L139" s="19">
        <f>L140</f>
        <v>5813</v>
      </c>
      <c r="M139" s="47"/>
      <c r="N139" s="101">
        <f>N140</f>
        <v>526.6659972635414</v>
      </c>
      <c r="O139" s="311">
        <f>O140</f>
        <v>526.6659972635414</v>
      </c>
      <c r="P139" s="86"/>
      <c r="Q139" s="70"/>
      <c r="R139" s="70">
        <f>R140</f>
        <v>2.0680832389246424</v>
      </c>
      <c r="S139" s="81">
        <f>S140</f>
        <v>1</v>
      </c>
      <c r="T139" s="70">
        <f>T140</f>
        <v>3971.368916761075</v>
      </c>
      <c r="U139" s="70">
        <f>U140</f>
        <v>3973.437</v>
      </c>
      <c r="V139" s="47"/>
      <c r="W139" s="101">
        <f>W140</f>
        <v>359.9989953842859</v>
      </c>
      <c r="X139" s="311">
        <f>X140</f>
        <v>359.9989953842859</v>
      </c>
      <c r="Y139" s="101">
        <f>Y140</f>
        <v>886.6649926478273</v>
      </c>
      <c r="Z139" s="311">
        <f>Z140</f>
        <v>886.6649926478273</v>
      </c>
      <c r="AA139" s="311">
        <f>Z139+$AB$2</f>
        <v>886.6649926478273</v>
      </c>
      <c r="AB139" s="300">
        <f>AA139-Y139</f>
        <v>0</v>
      </c>
      <c r="AC139" s="288">
        <f>AB139/Y139</f>
        <v>0</v>
      </c>
      <c r="AD139" s="289">
        <f>IF(ABS(AC139)&gt;0.04999,IF(ABS(AC139)&lt;0.15,1,0),0)</f>
        <v>0</v>
      </c>
      <c r="AE139" s="289">
        <f>IF(ABS(AC139)&gt;0.14999,IF(ABS(AC139)&lt;0.25,2,0),0)</f>
        <v>0</v>
      </c>
      <c r="AF139" s="289">
        <f>IF(ABS(AC139)&gt;0.25,3,0)</f>
        <v>0</v>
      </c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</row>
    <row r="140" spans="1:123" s="8" customFormat="1" ht="15">
      <c r="A140" s="9"/>
      <c r="B140" s="10"/>
      <c r="C140" s="7" t="s">
        <v>29</v>
      </c>
      <c r="D140" s="38"/>
      <c r="E140" s="38"/>
      <c r="F140" s="38"/>
      <c r="G140" s="38"/>
      <c r="H140" s="5">
        <f>data_input!E143</f>
        <v>1464</v>
      </c>
      <c r="I140" s="5">
        <f>H140</f>
        <v>1464</v>
      </c>
      <c r="J140" s="83">
        <f>data_input!F143</f>
        <v>1</v>
      </c>
      <c r="K140" s="5">
        <f>K137*J140</f>
        <v>4349</v>
      </c>
      <c r="L140" s="5">
        <f>K140+I140</f>
        <v>5813</v>
      </c>
      <c r="M140" s="47"/>
      <c r="N140" s="92">
        <f>L140*$N$2</f>
        <v>526.6659972635414</v>
      </c>
      <c r="O140" s="308">
        <f>L140*$O$2</f>
        <v>526.6659972635414</v>
      </c>
      <c r="P140" s="86"/>
      <c r="Q140" s="66">
        <f>data_input!G143</f>
        <v>2.0680832389246424</v>
      </c>
      <c r="R140" s="66">
        <f>Q140</f>
        <v>2.0680832389246424</v>
      </c>
      <c r="S140" s="78">
        <f>L140/L137</f>
        <v>1</v>
      </c>
      <c r="T140" s="66">
        <f>T137*S140</f>
        <v>3971.368916761075</v>
      </c>
      <c r="U140" s="66">
        <f>T140+R140</f>
        <v>3973.437</v>
      </c>
      <c r="V140" s="47"/>
      <c r="W140" s="92">
        <f>U140*$W$2</f>
        <v>359.9989953842859</v>
      </c>
      <c r="X140" s="308">
        <f>U140*$X$2</f>
        <v>359.9989953842859</v>
      </c>
      <c r="Y140" s="92">
        <f>N140+W140</f>
        <v>886.6649926478273</v>
      </c>
      <c r="Z140" s="308">
        <f>O140+X140</f>
        <v>886.6649926478273</v>
      </c>
      <c r="AA140" s="308">
        <f>P140+Z140</f>
        <v>886.6649926478273</v>
      </c>
      <c r="AB140" s="296">
        <f>AA140-Y140</f>
        <v>0</v>
      </c>
      <c r="AC140" s="287"/>
      <c r="AD140" s="289"/>
      <c r="AE140" s="289"/>
      <c r="AF140" s="28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</row>
    <row r="141" spans="1:123" s="8" customFormat="1" ht="12.75">
      <c r="A141" s="7"/>
      <c r="B141" s="10"/>
      <c r="C141" s="7"/>
      <c r="D141" s="38"/>
      <c r="E141" s="38"/>
      <c r="F141" s="38"/>
      <c r="G141" s="38"/>
      <c r="H141" s="5"/>
      <c r="I141" s="5"/>
      <c r="J141" s="83"/>
      <c r="K141" s="5"/>
      <c r="L141" s="5"/>
      <c r="M141" s="47"/>
      <c r="N141" s="92"/>
      <c r="O141" s="308"/>
      <c r="P141" s="86"/>
      <c r="Q141" s="66"/>
      <c r="R141" s="66"/>
      <c r="S141" s="78"/>
      <c r="T141" s="66"/>
      <c r="U141" s="66"/>
      <c r="V141" s="47"/>
      <c r="W141" s="92"/>
      <c r="X141" s="308"/>
      <c r="Y141" s="92"/>
      <c r="Z141" s="308"/>
      <c r="AA141" s="308"/>
      <c r="AB141" s="296"/>
      <c r="AC141" s="287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</row>
    <row r="142" spans="1:123" s="8" customFormat="1" ht="15.75" thickBot="1">
      <c r="A142" s="20" t="s">
        <v>135</v>
      </c>
      <c r="B142" s="21"/>
      <c r="C142" s="22"/>
      <c r="D142" s="35"/>
      <c r="E142" s="35"/>
      <c r="F142" s="35"/>
      <c r="G142" s="35"/>
      <c r="H142" s="21">
        <f>data_input!E145</f>
        <v>13399</v>
      </c>
      <c r="I142" s="21">
        <f>I144</f>
        <v>2869</v>
      </c>
      <c r="J142" s="79">
        <f>data_input!F145</f>
        <v>1</v>
      </c>
      <c r="K142" s="21">
        <f>H142-I142</f>
        <v>10530</v>
      </c>
      <c r="L142" s="21">
        <f>L144</f>
        <v>13399</v>
      </c>
      <c r="M142" s="45">
        <f>H142-L142</f>
        <v>0</v>
      </c>
      <c r="N142" s="93">
        <f>N144</f>
        <v>1213.9682947418185</v>
      </c>
      <c r="O142" s="309">
        <f>O144</f>
        <v>1213.9682947418185</v>
      </c>
      <c r="P142" s="86"/>
      <c r="Q142" s="68">
        <f>data_input!G145</f>
        <v>2994.749</v>
      </c>
      <c r="R142" s="68">
        <f>R144</f>
        <v>0.9864659184356418</v>
      </c>
      <c r="S142" s="79">
        <f>S144</f>
        <v>1</v>
      </c>
      <c r="T142" s="68">
        <f>Q142-R142</f>
        <v>2993.7625340815644</v>
      </c>
      <c r="U142" s="68">
        <f>U144</f>
        <v>2994.749</v>
      </c>
      <c r="V142" s="45">
        <f>Q142-U142</f>
        <v>0</v>
      </c>
      <c r="W142" s="93">
        <f>W144</f>
        <v>271.32848247703305</v>
      </c>
      <c r="X142" s="309">
        <f>X144</f>
        <v>271.32848247703305</v>
      </c>
      <c r="Y142" s="93">
        <f>Y144</f>
        <v>1485.2967772188515</v>
      </c>
      <c r="Z142" s="309">
        <f>Z144</f>
        <v>1485.2967772188515</v>
      </c>
      <c r="AA142" s="309">
        <f>AA144</f>
        <v>1485.2967772188515</v>
      </c>
      <c r="AB142" s="297">
        <f>AA142-Y142</f>
        <v>0</v>
      </c>
      <c r="AC142" s="286">
        <f>AB142/Y142</f>
        <v>0</v>
      </c>
      <c r="AD142" s="289">
        <f>IF(ABS(AC142)&gt;0.04999,IF(ABS(AC142)&lt;0.15,1,0),0)</f>
        <v>0</v>
      </c>
      <c r="AE142" s="289">
        <f>IF(ABS(AC142)&gt;0.14999,IF(ABS(AC142)&lt;0.25,2,0),0)</f>
        <v>0</v>
      </c>
      <c r="AF142" s="289">
        <f>IF(ABS(AC142)&gt;0.25,3,0)</f>
        <v>0</v>
      </c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</row>
    <row r="143" spans="1:123" s="8" customFormat="1" ht="12.75">
      <c r="A143" s="16"/>
      <c r="B143" s="28"/>
      <c r="C143" s="23"/>
      <c r="D143" s="36"/>
      <c r="E143" s="36"/>
      <c r="F143" s="36"/>
      <c r="G143" s="36"/>
      <c r="H143" s="28"/>
      <c r="I143" s="28"/>
      <c r="J143" s="80"/>
      <c r="K143" s="28"/>
      <c r="L143" s="28"/>
      <c r="M143" s="47"/>
      <c r="N143" s="95"/>
      <c r="O143" s="310"/>
      <c r="P143" s="86"/>
      <c r="Q143" s="69"/>
      <c r="R143" s="69"/>
      <c r="S143" s="80"/>
      <c r="T143" s="69"/>
      <c r="U143" s="69"/>
      <c r="V143" s="47"/>
      <c r="W143" s="95"/>
      <c r="X143" s="310"/>
      <c r="Y143" s="95"/>
      <c r="Z143" s="310"/>
      <c r="AA143" s="310"/>
      <c r="AB143" s="298"/>
      <c r="AC143" s="29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</row>
    <row r="144" spans="1:123" s="8" customFormat="1" ht="15">
      <c r="A144" s="7"/>
      <c r="B144" s="19" t="s">
        <v>136</v>
      </c>
      <c r="C144" s="29"/>
      <c r="D144" s="37">
        <v>938</v>
      </c>
      <c r="E144" s="37">
        <v>23534</v>
      </c>
      <c r="F144" s="37">
        <v>2</v>
      </c>
      <c r="G144" s="37"/>
      <c r="H144" s="19"/>
      <c r="I144" s="19">
        <f>I145</f>
        <v>2869</v>
      </c>
      <c r="J144" s="81">
        <f>data_input!F147</f>
        <v>1</v>
      </c>
      <c r="K144" s="19">
        <f>K145</f>
        <v>10530</v>
      </c>
      <c r="L144" s="19">
        <f>L145</f>
        <v>13399</v>
      </c>
      <c r="M144" s="47"/>
      <c r="N144" s="101">
        <f>N145</f>
        <v>1213.9682947418185</v>
      </c>
      <c r="O144" s="311">
        <f>O145</f>
        <v>1213.9682947418185</v>
      </c>
      <c r="P144" s="86"/>
      <c r="Q144" s="70"/>
      <c r="R144" s="70">
        <f>R145</f>
        <v>0.9864659184356418</v>
      </c>
      <c r="S144" s="81">
        <f>S145</f>
        <v>1</v>
      </c>
      <c r="T144" s="70">
        <f>T145</f>
        <v>2993.7625340815644</v>
      </c>
      <c r="U144" s="70">
        <f>U145</f>
        <v>2994.749</v>
      </c>
      <c r="V144" s="47"/>
      <c r="W144" s="101">
        <f>W145</f>
        <v>271.32848247703305</v>
      </c>
      <c r="X144" s="311">
        <f>X145</f>
        <v>271.32848247703305</v>
      </c>
      <c r="Y144" s="101">
        <f>Y145</f>
        <v>1485.2967772188515</v>
      </c>
      <c r="Z144" s="311">
        <f>Z145</f>
        <v>1485.2967772188515</v>
      </c>
      <c r="AA144" s="311">
        <f>Z144+$AB$2</f>
        <v>1485.2967772188515</v>
      </c>
      <c r="AB144" s="300">
        <f>AA144-Y144</f>
        <v>0</v>
      </c>
      <c r="AC144" s="288">
        <f>AB144/Y144</f>
        <v>0</v>
      </c>
      <c r="AD144" s="289">
        <f>IF(ABS(AC144)&gt;0.04999,IF(ABS(AC144)&lt;0.15,1,0),0)</f>
        <v>0</v>
      </c>
      <c r="AE144" s="289">
        <f>IF(ABS(AC144)&gt;0.14999,IF(ABS(AC144)&lt;0.25,2,0),0)</f>
        <v>0</v>
      </c>
      <c r="AF144" s="289">
        <f>IF(ABS(AC144)&gt;0.25,3,0)</f>
        <v>0</v>
      </c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</row>
    <row r="145" spans="1:123" s="8" customFormat="1" ht="15">
      <c r="A145" s="9"/>
      <c r="B145" s="10"/>
      <c r="C145" s="7" t="s">
        <v>30</v>
      </c>
      <c r="D145" s="38"/>
      <c r="E145" s="38"/>
      <c r="F145" s="38"/>
      <c r="G145" s="38"/>
      <c r="H145" s="5">
        <f>data_input!E148</f>
        <v>2869</v>
      </c>
      <c r="I145" s="5">
        <f>H145</f>
        <v>2869</v>
      </c>
      <c r="J145" s="83">
        <f>data_input!F148</f>
        <v>1</v>
      </c>
      <c r="K145" s="5">
        <f>K142*J145</f>
        <v>10530</v>
      </c>
      <c r="L145" s="5">
        <f>K145+I145</f>
        <v>13399</v>
      </c>
      <c r="M145" s="47"/>
      <c r="N145" s="92">
        <f>L145*$N$2</f>
        <v>1213.9682947418185</v>
      </c>
      <c r="O145" s="308">
        <f>L145*$O$2</f>
        <v>1213.9682947418185</v>
      </c>
      <c r="P145" s="86"/>
      <c r="Q145" s="66">
        <f>data_input!G148</f>
        <v>0.9864659184356418</v>
      </c>
      <c r="R145" s="66">
        <f>Q145</f>
        <v>0.9864659184356418</v>
      </c>
      <c r="S145" s="78">
        <f>L145/L142</f>
        <v>1</v>
      </c>
      <c r="T145" s="66">
        <f>T142*S145</f>
        <v>2993.7625340815644</v>
      </c>
      <c r="U145" s="66">
        <f>T145+R145</f>
        <v>2994.749</v>
      </c>
      <c r="V145" s="47"/>
      <c r="W145" s="92">
        <f>U145*$W$2</f>
        <v>271.32848247703305</v>
      </c>
      <c r="X145" s="308">
        <f>U145*$X$2</f>
        <v>271.32848247703305</v>
      </c>
      <c r="Y145" s="92">
        <f>N145+W145</f>
        <v>1485.2967772188515</v>
      </c>
      <c r="Z145" s="308">
        <f>O145+X145</f>
        <v>1485.2967772188515</v>
      </c>
      <c r="AA145" s="308">
        <f>P145+Z145</f>
        <v>1485.2967772188515</v>
      </c>
      <c r="AB145" s="296">
        <f>AA145-Y145</f>
        <v>0</v>
      </c>
      <c r="AC145" s="287"/>
      <c r="AD145" s="289"/>
      <c r="AE145" s="289"/>
      <c r="AF145" s="28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</row>
    <row r="146" spans="1:123" s="8" customFormat="1" ht="12.75">
      <c r="A146" s="7"/>
      <c r="B146" s="10"/>
      <c r="C146" s="7"/>
      <c r="D146" s="38"/>
      <c r="E146" s="38"/>
      <c r="F146" s="38"/>
      <c r="G146" s="38"/>
      <c r="H146" s="5"/>
      <c r="I146" s="5"/>
      <c r="J146" s="83"/>
      <c r="K146" s="5"/>
      <c r="L146" s="5"/>
      <c r="M146" s="47"/>
      <c r="N146" s="92"/>
      <c r="O146" s="308"/>
      <c r="P146" s="86"/>
      <c r="Q146" s="66"/>
      <c r="R146" s="66"/>
      <c r="S146" s="78"/>
      <c r="T146" s="66"/>
      <c r="U146" s="66"/>
      <c r="V146" s="47"/>
      <c r="W146" s="92"/>
      <c r="X146" s="308"/>
      <c r="Y146" s="92"/>
      <c r="Z146" s="308"/>
      <c r="AA146" s="308"/>
      <c r="AB146" s="296"/>
      <c r="AC146" s="287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</row>
    <row r="147" spans="1:123" s="8" customFormat="1" ht="15.75" thickBot="1">
      <c r="A147" s="20" t="s">
        <v>137</v>
      </c>
      <c r="B147" s="21"/>
      <c r="C147" s="22"/>
      <c r="D147" s="35"/>
      <c r="E147" s="35"/>
      <c r="F147" s="35"/>
      <c r="G147" s="35"/>
      <c r="H147" s="21">
        <f>data_input!E150</f>
        <v>16096</v>
      </c>
      <c r="I147" s="21">
        <f>I149</f>
        <v>9310</v>
      </c>
      <c r="J147" s="79">
        <f>data_input!F150</f>
        <v>1</v>
      </c>
      <c r="K147" s="21">
        <f>H147-I147</f>
        <v>6786</v>
      </c>
      <c r="L147" s="21">
        <f>L149</f>
        <v>16096</v>
      </c>
      <c r="M147" s="45">
        <f>H147-L147</f>
        <v>0</v>
      </c>
      <c r="N147" s="93">
        <f>N149</f>
        <v>1458.3202979449443</v>
      </c>
      <c r="O147" s="309">
        <f>O149</f>
        <v>1458.3202979449443</v>
      </c>
      <c r="P147" s="86"/>
      <c r="Q147" s="68">
        <f>data_input!G150</f>
        <v>2896.382</v>
      </c>
      <c r="R147" s="68">
        <f>R149</f>
        <v>3.277698830400683</v>
      </c>
      <c r="S147" s="79">
        <f>S149</f>
        <v>1</v>
      </c>
      <c r="T147" s="68">
        <f>Q147-R147</f>
        <v>2893.1043011695992</v>
      </c>
      <c r="U147" s="68">
        <f>U149</f>
        <v>2896.382</v>
      </c>
      <c r="V147" s="45">
        <f>Q147-U147</f>
        <v>0</v>
      </c>
      <c r="W147" s="93">
        <f>W149</f>
        <v>262.41629356376575</v>
      </c>
      <c r="X147" s="309">
        <f>X149</f>
        <v>262.41629356376575</v>
      </c>
      <c r="Y147" s="93">
        <f>Y149</f>
        <v>1720.73659150871</v>
      </c>
      <c r="Z147" s="309">
        <f>Z149</f>
        <v>1720.73659150871</v>
      </c>
      <c r="AA147" s="309">
        <f>AA149</f>
        <v>1720.73659150871</v>
      </c>
      <c r="AB147" s="297">
        <f>AA147-Y147</f>
        <v>0</v>
      </c>
      <c r="AC147" s="286">
        <f>AB147/Y147</f>
        <v>0</v>
      </c>
      <c r="AD147" s="289">
        <f>IF(ABS(AC147)&gt;0.04999,IF(ABS(AC147)&lt;0.15,1,0),0)</f>
        <v>0</v>
      </c>
      <c r="AE147" s="289">
        <f>IF(ABS(AC147)&gt;0.14999,IF(ABS(AC147)&lt;0.25,2,0),0)</f>
        <v>0</v>
      </c>
      <c r="AF147" s="289">
        <f>IF(ABS(AC147)&gt;0.25,3,0)</f>
        <v>0</v>
      </c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</row>
    <row r="148" spans="1:123" s="8" customFormat="1" ht="12.75">
      <c r="A148" s="16"/>
      <c r="B148" s="28"/>
      <c r="C148" s="23"/>
      <c r="D148" s="36"/>
      <c r="E148" s="36"/>
      <c r="F148" s="36"/>
      <c r="G148" s="36"/>
      <c r="H148" s="28"/>
      <c r="I148" s="28"/>
      <c r="J148" s="80"/>
      <c r="K148" s="28"/>
      <c r="L148" s="28"/>
      <c r="M148" s="47"/>
      <c r="N148" s="95"/>
      <c r="O148" s="310"/>
      <c r="P148" s="86"/>
      <c r="Q148" s="69"/>
      <c r="R148" s="69"/>
      <c r="S148" s="80"/>
      <c r="T148" s="69"/>
      <c r="U148" s="69"/>
      <c r="V148" s="47"/>
      <c r="W148" s="95"/>
      <c r="X148" s="310"/>
      <c r="Y148" s="95"/>
      <c r="Z148" s="310"/>
      <c r="AA148" s="310"/>
      <c r="AB148" s="298"/>
      <c r="AC148" s="29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</row>
    <row r="149" spans="1:123" s="8" customFormat="1" ht="15">
      <c r="A149" s="7"/>
      <c r="B149" s="19" t="s">
        <v>138</v>
      </c>
      <c r="C149" s="29"/>
      <c r="D149" s="37">
        <v>988</v>
      </c>
      <c r="E149" s="37">
        <v>23468</v>
      </c>
      <c r="F149" s="37">
        <v>2</v>
      </c>
      <c r="G149" s="37"/>
      <c r="H149" s="19"/>
      <c r="I149" s="19">
        <f>I150</f>
        <v>9310</v>
      </c>
      <c r="J149" s="81">
        <f>data_input!F152</f>
        <v>1</v>
      </c>
      <c r="K149" s="19">
        <f>K150</f>
        <v>6786</v>
      </c>
      <c r="L149" s="19">
        <f>L150</f>
        <v>16096</v>
      </c>
      <c r="M149" s="47"/>
      <c r="N149" s="101">
        <f>N150</f>
        <v>1458.3202979449443</v>
      </c>
      <c r="O149" s="311">
        <f>O150</f>
        <v>1458.3202979449443</v>
      </c>
      <c r="P149" s="86"/>
      <c r="Q149" s="70"/>
      <c r="R149" s="70">
        <f>R150</f>
        <v>3.277698830400683</v>
      </c>
      <c r="S149" s="81">
        <f>S150</f>
        <v>1</v>
      </c>
      <c r="T149" s="70">
        <f>T150</f>
        <v>2893.1043011695992</v>
      </c>
      <c r="U149" s="70">
        <f>U150</f>
        <v>2896.382</v>
      </c>
      <c r="V149" s="47"/>
      <c r="W149" s="101">
        <f>W150</f>
        <v>262.41629356376575</v>
      </c>
      <c r="X149" s="311">
        <f>X150</f>
        <v>262.41629356376575</v>
      </c>
      <c r="Y149" s="101">
        <f>Y150</f>
        <v>1720.73659150871</v>
      </c>
      <c r="Z149" s="311">
        <f>Z150</f>
        <v>1720.73659150871</v>
      </c>
      <c r="AA149" s="311">
        <f>Z149+$AB$2</f>
        <v>1720.73659150871</v>
      </c>
      <c r="AB149" s="300">
        <f>AA149-Y149</f>
        <v>0</v>
      </c>
      <c r="AC149" s="288">
        <f>AB149/Y149</f>
        <v>0</v>
      </c>
      <c r="AD149" s="289">
        <f>IF(ABS(AC149)&gt;0.04999,IF(ABS(AC149)&lt;0.15,1,0),0)</f>
        <v>0</v>
      </c>
      <c r="AE149" s="289">
        <f>IF(ABS(AC149)&gt;0.14999,IF(ABS(AC149)&lt;0.25,2,0),0)</f>
        <v>0</v>
      </c>
      <c r="AF149" s="289">
        <f>IF(ABS(AC149)&gt;0.25,3,0)</f>
        <v>0</v>
      </c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</row>
    <row r="150" spans="1:123" s="8" customFormat="1" ht="15">
      <c r="A150" s="9"/>
      <c r="B150" s="10"/>
      <c r="C150" s="7" t="s">
        <v>31</v>
      </c>
      <c r="D150" s="38"/>
      <c r="E150" s="38"/>
      <c r="F150" s="38"/>
      <c r="G150" s="38"/>
      <c r="H150" s="5">
        <f>data_input!E153</f>
        <v>9310</v>
      </c>
      <c r="I150" s="5">
        <f>H150</f>
        <v>9310</v>
      </c>
      <c r="J150" s="83">
        <f>data_input!F153</f>
        <v>1</v>
      </c>
      <c r="K150" s="5">
        <f>K147*J150</f>
        <v>6786</v>
      </c>
      <c r="L150" s="5">
        <f>K150+I150</f>
        <v>16096</v>
      </c>
      <c r="M150" s="47"/>
      <c r="N150" s="92">
        <f>L150*$N$2</f>
        <v>1458.3202979449443</v>
      </c>
      <c r="O150" s="308">
        <f>L150*$O$2</f>
        <v>1458.3202979449443</v>
      </c>
      <c r="P150" s="86"/>
      <c r="Q150" s="66">
        <f>data_input!G153</f>
        <v>3.277698830400683</v>
      </c>
      <c r="R150" s="66">
        <f>Q150</f>
        <v>3.277698830400683</v>
      </c>
      <c r="S150" s="78">
        <f>L150/L147</f>
        <v>1</v>
      </c>
      <c r="T150" s="66">
        <f>T147*S150</f>
        <v>2893.1043011695992</v>
      </c>
      <c r="U150" s="66">
        <f>T150+R150</f>
        <v>2896.382</v>
      </c>
      <c r="V150" s="47"/>
      <c r="W150" s="92">
        <f>U150*$W$2</f>
        <v>262.41629356376575</v>
      </c>
      <c r="X150" s="308">
        <f>U150*$X$2</f>
        <v>262.41629356376575</v>
      </c>
      <c r="Y150" s="92">
        <f>N150+W150</f>
        <v>1720.73659150871</v>
      </c>
      <c r="Z150" s="308">
        <f>O150+X150</f>
        <v>1720.73659150871</v>
      </c>
      <c r="AA150" s="308">
        <f>P150+Z150</f>
        <v>1720.73659150871</v>
      </c>
      <c r="AB150" s="296">
        <f>AA150-Y150</f>
        <v>0</v>
      </c>
      <c r="AC150" s="287"/>
      <c r="AD150" s="289"/>
      <c r="AE150" s="289"/>
      <c r="AF150" s="28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</row>
    <row r="151" spans="1:123" s="8" customFormat="1" ht="12.75">
      <c r="A151" s="7"/>
      <c r="B151" s="10"/>
      <c r="C151" s="7"/>
      <c r="D151" s="38"/>
      <c r="E151" s="38"/>
      <c r="F151" s="38"/>
      <c r="G151" s="38"/>
      <c r="H151" s="5"/>
      <c r="I151" s="5"/>
      <c r="J151" s="83"/>
      <c r="K151" s="5"/>
      <c r="L151" s="5"/>
      <c r="M151" s="47"/>
      <c r="N151" s="92"/>
      <c r="O151" s="308"/>
      <c r="P151" s="86"/>
      <c r="Q151" s="66"/>
      <c r="R151" s="66"/>
      <c r="S151" s="78"/>
      <c r="T151" s="66"/>
      <c r="U151" s="66"/>
      <c r="V151" s="47"/>
      <c r="W151" s="92"/>
      <c r="X151" s="308"/>
      <c r="Y151" s="92"/>
      <c r="Z151" s="308"/>
      <c r="AA151" s="308"/>
      <c r="AB151" s="296"/>
      <c r="AC151" s="287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</row>
    <row r="152" spans="1:123" s="8" customFormat="1" ht="15.75" thickBot="1">
      <c r="A152" s="20" t="s">
        <v>139</v>
      </c>
      <c r="B152" s="21"/>
      <c r="C152" s="22"/>
      <c r="D152" s="35"/>
      <c r="E152" s="35"/>
      <c r="F152" s="35"/>
      <c r="G152" s="35"/>
      <c r="H152" s="21">
        <f>data_input!E155</f>
        <v>2339</v>
      </c>
      <c r="I152" s="21">
        <f>I154</f>
        <v>847</v>
      </c>
      <c r="J152" s="79">
        <f>data_input!F155</f>
        <v>1</v>
      </c>
      <c r="K152" s="21">
        <f>H152-I152</f>
        <v>1492</v>
      </c>
      <c r="L152" s="21">
        <f>L154</f>
        <v>2339</v>
      </c>
      <c r="M152" s="45">
        <f>H152-L152</f>
        <v>0</v>
      </c>
      <c r="N152" s="93">
        <f>N154</f>
        <v>211.91669836563275</v>
      </c>
      <c r="O152" s="309">
        <f>O154</f>
        <v>211.91669836563275</v>
      </c>
      <c r="P152" s="86"/>
      <c r="Q152" s="68">
        <f>data_input!G155</f>
        <v>1429.801</v>
      </c>
      <c r="R152" s="68">
        <f>R154</f>
        <v>0.4763875150916933</v>
      </c>
      <c r="S152" s="79">
        <f>S154</f>
        <v>1</v>
      </c>
      <c r="T152" s="68">
        <f>Q152-R152</f>
        <v>1429.3246124849081</v>
      </c>
      <c r="U152" s="68">
        <f>U154</f>
        <v>1429.801</v>
      </c>
      <c r="V152" s="45">
        <f>Q152-U152</f>
        <v>0</v>
      </c>
      <c r="W152" s="93">
        <f>W154</f>
        <v>129.5419868490295</v>
      </c>
      <c r="X152" s="309">
        <f>X154</f>
        <v>129.5419868490295</v>
      </c>
      <c r="Y152" s="93">
        <f>Y154</f>
        <v>341.4586852146623</v>
      </c>
      <c r="Z152" s="309">
        <f>Z154</f>
        <v>341.4586852146623</v>
      </c>
      <c r="AA152" s="309">
        <f>AA154</f>
        <v>341.4586852146623</v>
      </c>
      <c r="AB152" s="297">
        <f>AA152-Y152</f>
        <v>0</v>
      </c>
      <c r="AC152" s="286">
        <f>AB152/Y152</f>
        <v>0</v>
      </c>
      <c r="AD152" s="289">
        <f>IF(ABS(AC152)&gt;0.04999,IF(ABS(AC152)&lt;0.15,1,0),0)</f>
        <v>0</v>
      </c>
      <c r="AE152" s="289">
        <f>IF(ABS(AC152)&gt;0.14999,IF(ABS(AC152)&lt;0.25,2,0),0)</f>
        <v>0</v>
      </c>
      <c r="AF152" s="289">
        <f>IF(ABS(AC152)&gt;0.25,3,0)</f>
        <v>0</v>
      </c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</row>
    <row r="153" spans="1:123" s="8" customFormat="1" ht="12.75">
      <c r="A153" s="16"/>
      <c r="B153" s="28"/>
      <c r="C153" s="23"/>
      <c r="D153" s="36"/>
      <c r="E153" s="36"/>
      <c r="F153" s="36"/>
      <c r="G153" s="36"/>
      <c r="H153" s="28"/>
      <c r="I153" s="28"/>
      <c r="J153" s="80"/>
      <c r="K153" s="28"/>
      <c r="L153" s="28"/>
      <c r="M153" s="47"/>
      <c r="N153" s="95"/>
      <c r="O153" s="310"/>
      <c r="P153" s="86"/>
      <c r="Q153" s="69"/>
      <c r="R153" s="69"/>
      <c r="S153" s="80"/>
      <c r="T153" s="69"/>
      <c r="U153" s="69"/>
      <c r="V153" s="47"/>
      <c r="W153" s="95"/>
      <c r="X153" s="310"/>
      <c r="Y153" s="95"/>
      <c r="Z153" s="310"/>
      <c r="AA153" s="310"/>
      <c r="AB153" s="298"/>
      <c r="AC153" s="29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</row>
    <row r="154" spans="1:123" s="8" customFormat="1" ht="15">
      <c r="A154" s="7"/>
      <c r="B154" s="19" t="s">
        <v>140</v>
      </c>
      <c r="C154" s="29"/>
      <c r="D154" s="37">
        <v>1001</v>
      </c>
      <c r="E154" s="37" t="s">
        <v>263</v>
      </c>
      <c r="F154" s="37">
        <v>2</v>
      </c>
      <c r="G154" s="37"/>
      <c r="H154" s="19"/>
      <c r="I154" s="19">
        <f>I155</f>
        <v>847</v>
      </c>
      <c r="J154" s="81">
        <f>data_input!F157</f>
        <v>1</v>
      </c>
      <c r="K154" s="19">
        <f>K155</f>
        <v>1492</v>
      </c>
      <c r="L154" s="19">
        <f>L155</f>
        <v>2339</v>
      </c>
      <c r="M154" s="47"/>
      <c r="N154" s="101">
        <f>N155</f>
        <v>211.91669836563275</v>
      </c>
      <c r="O154" s="311">
        <f>O155</f>
        <v>211.91669836563275</v>
      </c>
      <c r="P154" s="86"/>
      <c r="Q154" s="70"/>
      <c r="R154" s="70">
        <f>R155</f>
        <v>0.4763875150916933</v>
      </c>
      <c r="S154" s="81">
        <f>S155</f>
        <v>1</v>
      </c>
      <c r="T154" s="70">
        <f>T155</f>
        <v>1429.3246124849081</v>
      </c>
      <c r="U154" s="70">
        <f>U155</f>
        <v>1429.801</v>
      </c>
      <c r="V154" s="47"/>
      <c r="W154" s="101">
        <f>W155</f>
        <v>129.5419868490295</v>
      </c>
      <c r="X154" s="311">
        <f>X155</f>
        <v>129.5419868490295</v>
      </c>
      <c r="Y154" s="101">
        <f>Y155</f>
        <v>341.4586852146623</v>
      </c>
      <c r="Z154" s="311">
        <f>Z155</f>
        <v>341.4586852146623</v>
      </c>
      <c r="AA154" s="311">
        <f>Z154+$AB$2</f>
        <v>341.4586852146623</v>
      </c>
      <c r="AB154" s="300">
        <f>AA154-Y154</f>
        <v>0</v>
      </c>
      <c r="AC154" s="288">
        <f>AB154/Y154</f>
        <v>0</v>
      </c>
      <c r="AD154" s="289">
        <f>IF(ABS(AC154)&gt;0.04999,IF(ABS(AC154)&lt;0.15,1,0),0)</f>
        <v>0</v>
      </c>
      <c r="AE154" s="289">
        <f>IF(ABS(AC154)&gt;0.14999,IF(ABS(AC154)&lt;0.25,2,0),0)</f>
        <v>0</v>
      </c>
      <c r="AF154" s="289">
        <f>IF(ABS(AC154)&gt;0.25,3,0)</f>
        <v>0</v>
      </c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</row>
    <row r="155" spans="1:123" s="8" customFormat="1" ht="15">
      <c r="A155" s="9"/>
      <c r="B155" s="10"/>
      <c r="C155" s="7" t="s">
        <v>32</v>
      </c>
      <c r="D155" s="38"/>
      <c r="E155" s="38"/>
      <c r="F155" s="38"/>
      <c r="G155" s="38"/>
      <c r="H155" s="5">
        <f>data_input!E158</f>
        <v>847</v>
      </c>
      <c r="I155" s="5">
        <f>H155</f>
        <v>847</v>
      </c>
      <c r="J155" s="83">
        <f>data_input!F158</f>
        <v>1</v>
      </c>
      <c r="K155" s="5">
        <f>K152*J155</f>
        <v>1492</v>
      </c>
      <c r="L155" s="5">
        <f>K155+I155</f>
        <v>2339</v>
      </c>
      <c r="M155" s="47"/>
      <c r="N155" s="92">
        <f>L155*$N$2</f>
        <v>211.91669836563275</v>
      </c>
      <c r="O155" s="308">
        <f>L155*$O$2</f>
        <v>211.91669836563275</v>
      </c>
      <c r="P155" s="86"/>
      <c r="Q155" s="66">
        <f>data_input!G158</f>
        <v>0.4763875150916933</v>
      </c>
      <c r="R155" s="66">
        <f>Q155</f>
        <v>0.4763875150916933</v>
      </c>
      <c r="S155" s="78">
        <f>L155/L152</f>
        <v>1</v>
      </c>
      <c r="T155" s="66">
        <f>T152*S155</f>
        <v>1429.3246124849081</v>
      </c>
      <c r="U155" s="66">
        <f>T155+R155</f>
        <v>1429.801</v>
      </c>
      <c r="V155" s="47"/>
      <c r="W155" s="92">
        <f>U155*$W$2</f>
        <v>129.5419868490295</v>
      </c>
      <c r="X155" s="308">
        <f>U155*$X$2</f>
        <v>129.5419868490295</v>
      </c>
      <c r="Y155" s="92">
        <f>N155+W155</f>
        <v>341.4586852146623</v>
      </c>
      <c r="Z155" s="308">
        <f>O155+X155</f>
        <v>341.4586852146623</v>
      </c>
      <c r="AA155" s="308">
        <f>P155+Z155</f>
        <v>341.4586852146623</v>
      </c>
      <c r="AB155" s="296">
        <f>AA155-Y155</f>
        <v>0</v>
      </c>
      <c r="AC155" s="287"/>
      <c r="AD155" s="289"/>
      <c r="AE155" s="289"/>
      <c r="AF155" s="28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</row>
    <row r="156" spans="1:123" s="8" customFormat="1" ht="12.75">
      <c r="A156" s="7"/>
      <c r="B156" s="10"/>
      <c r="C156" s="7"/>
      <c r="D156" s="38"/>
      <c r="E156" s="38"/>
      <c r="F156" s="38"/>
      <c r="G156" s="38"/>
      <c r="H156" s="5"/>
      <c r="I156" s="5"/>
      <c r="J156" s="83"/>
      <c r="K156" s="5"/>
      <c r="L156" s="5"/>
      <c r="M156" s="47"/>
      <c r="N156" s="92"/>
      <c r="O156" s="308"/>
      <c r="P156" s="86"/>
      <c r="Q156" s="66"/>
      <c r="R156" s="66"/>
      <c r="S156" s="78"/>
      <c r="T156" s="66"/>
      <c r="U156" s="66"/>
      <c r="V156" s="47"/>
      <c r="W156" s="92"/>
      <c r="X156" s="308"/>
      <c r="Y156" s="92"/>
      <c r="Z156" s="308"/>
      <c r="AA156" s="308"/>
      <c r="AB156" s="296"/>
      <c r="AC156" s="287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</row>
    <row r="157" spans="1:123" s="8" customFormat="1" ht="15.75" thickBot="1">
      <c r="A157" s="20" t="s">
        <v>141</v>
      </c>
      <c r="B157" s="21"/>
      <c r="C157" s="22"/>
      <c r="D157" s="35"/>
      <c r="E157" s="35"/>
      <c r="F157" s="35"/>
      <c r="G157" s="35"/>
      <c r="H157" s="21">
        <f>data_input!E160</f>
        <v>6153</v>
      </c>
      <c r="I157" s="21">
        <f>I159+I161</f>
        <v>3079</v>
      </c>
      <c r="J157" s="79">
        <f>data_input!F160</f>
        <v>1</v>
      </c>
      <c r="K157" s="21">
        <f>H157-I157</f>
        <v>3074</v>
      </c>
      <c r="L157" s="21">
        <f>L159+L161</f>
        <v>6153</v>
      </c>
      <c r="M157" s="45">
        <f>H157-L157</f>
        <v>0</v>
      </c>
      <c r="N157" s="93">
        <f>N159+N161</f>
        <v>557.4704767181438</v>
      </c>
      <c r="O157" s="309">
        <f>O159+O161</f>
        <v>557.4704767181438</v>
      </c>
      <c r="P157" s="86"/>
      <c r="Q157" s="68">
        <f>data_input!G160</f>
        <v>1624.668</v>
      </c>
      <c r="R157" s="68">
        <f>R159+R161</f>
        <v>2.1736899013291717</v>
      </c>
      <c r="S157" s="79">
        <f>S159+S161</f>
        <v>1</v>
      </c>
      <c r="T157" s="68">
        <f>Q157-R157</f>
        <v>1622.4943100986707</v>
      </c>
      <c r="U157" s="68">
        <f>U159+U161</f>
        <v>1624.668</v>
      </c>
      <c r="V157" s="45">
        <f>Q157-U157</f>
        <v>0</v>
      </c>
      <c r="W157" s="93">
        <f>W159+W161</f>
        <v>147.19721184279427</v>
      </c>
      <c r="X157" s="309">
        <f>X159+X161</f>
        <v>147.19721184279427</v>
      </c>
      <c r="Y157" s="93">
        <f>Y159+Y161</f>
        <v>704.667688560938</v>
      </c>
      <c r="Z157" s="309">
        <f>Z159+Z161</f>
        <v>704.667688560938</v>
      </c>
      <c r="AA157" s="309">
        <f>AA159+AA161</f>
        <v>704.667688560938</v>
      </c>
      <c r="AB157" s="297">
        <f>AA157-Y157</f>
        <v>0</v>
      </c>
      <c r="AC157" s="286">
        <f>AB157/Y157</f>
        <v>0</v>
      </c>
      <c r="AD157" s="289">
        <f>IF(ABS(AC157)&gt;0.04999,IF(ABS(AC157)&lt;0.15,1,0),0)</f>
        <v>0</v>
      </c>
      <c r="AE157" s="289">
        <f>IF(ABS(AC157)&gt;0.14999,IF(ABS(AC157)&lt;0.25,2,0),0)</f>
        <v>0</v>
      </c>
      <c r="AF157" s="289">
        <f>IF(ABS(AC157)&gt;0.25,3,0)</f>
        <v>0</v>
      </c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</row>
    <row r="158" spans="1:123" s="8" customFormat="1" ht="12.75">
      <c r="A158" s="16"/>
      <c r="B158" s="28"/>
      <c r="C158" s="23"/>
      <c r="D158" s="36"/>
      <c r="E158" s="36"/>
      <c r="F158" s="36"/>
      <c r="G158" s="36"/>
      <c r="H158" s="28"/>
      <c r="I158" s="28"/>
      <c r="J158" s="80"/>
      <c r="K158" s="28"/>
      <c r="L158" s="28"/>
      <c r="M158" s="47"/>
      <c r="N158" s="95"/>
      <c r="O158" s="310"/>
      <c r="P158" s="86"/>
      <c r="Q158" s="69"/>
      <c r="R158" s="69"/>
      <c r="S158" s="80"/>
      <c r="T158" s="69"/>
      <c r="U158" s="69"/>
      <c r="V158" s="47"/>
      <c r="W158" s="95"/>
      <c r="X158" s="310"/>
      <c r="Y158" s="95"/>
      <c r="Z158" s="310"/>
      <c r="AA158" s="310"/>
      <c r="AB158" s="298"/>
      <c r="AC158" s="29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</row>
    <row r="159" spans="1:123" s="8" customFormat="1" ht="15">
      <c r="A159" s="11"/>
      <c r="B159" s="19" t="s">
        <v>142</v>
      </c>
      <c r="C159" s="29"/>
      <c r="D159" s="37">
        <v>934</v>
      </c>
      <c r="E159" s="37">
        <v>23447</v>
      </c>
      <c r="F159" s="37">
        <v>1</v>
      </c>
      <c r="G159" s="37"/>
      <c r="H159" s="19"/>
      <c r="I159" s="19">
        <f>I160</f>
        <v>2570</v>
      </c>
      <c r="J159" s="81">
        <f>data_input!F162</f>
        <v>0.55</v>
      </c>
      <c r="K159" s="19">
        <f>K160</f>
        <v>1690.7</v>
      </c>
      <c r="L159" s="19">
        <f>L160</f>
        <v>4260.7</v>
      </c>
      <c r="M159" s="47"/>
      <c r="N159" s="101">
        <f>N160</f>
        <v>386.025428271249</v>
      </c>
      <c r="O159" s="311">
        <f>O160</f>
        <v>386.025428271249</v>
      </c>
      <c r="P159" s="86"/>
      <c r="Q159" s="70"/>
      <c r="R159" s="70">
        <f>R160</f>
        <v>1.254238962347425</v>
      </c>
      <c r="S159" s="81">
        <f>S160</f>
        <v>0.6924589631074273</v>
      </c>
      <c r="T159" s="70">
        <f>T160</f>
        <v>1123.510727618626</v>
      </c>
      <c r="U159" s="70">
        <f>U160</f>
        <v>1124.7649665809736</v>
      </c>
      <c r="V159" s="47"/>
      <c r="W159" s="101">
        <f>W160</f>
        <v>101.90529207147122</v>
      </c>
      <c r="X159" s="311">
        <f>X160</f>
        <v>101.90529207147122</v>
      </c>
      <c r="Y159" s="101">
        <f>Y160</f>
        <v>487.9307203427202</v>
      </c>
      <c r="Z159" s="311">
        <f>Z160</f>
        <v>487.9307203427202</v>
      </c>
      <c r="AA159" s="311">
        <f>Z159+$AB$2</f>
        <v>487.9307203427202</v>
      </c>
      <c r="AB159" s="300">
        <f>AA159-Y159</f>
        <v>0</v>
      </c>
      <c r="AC159" s="288">
        <f>AB159/Y159</f>
        <v>0</v>
      </c>
      <c r="AD159" s="289">
        <f>IF(ABS(AC159)&gt;0.04999,IF(ABS(AC159)&lt;0.15,1,0),0)</f>
        <v>0</v>
      </c>
      <c r="AE159" s="289">
        <f>IF(ABS(AC159)&gt;0.14999,IF(ABS(AC159)&lt;0.25,2,0),0)</f>
        <v>0</v>
      </c>
      <c r="AF159" s="289">
        <f>IF(ABS(AC159)&gt;0.25,3,0)</f>
        <v>0</v>
      </c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</row>
    <row r="160" spans="1:123" s="8" customFormat="1" ht="15">
      <c r="A160" s="9"/>
      <c r="B160" s="10"/>
      <c r="C160" s="7" t="s">
        <v>33</v>
      </c>
      <c r="D160" s="38"/>
      <c r="E160" s="38"/>
      <c r="F160" s="38"/>
      <c r="G160" s="38"/>
      <c r="H160" s="5">
        <f>data_input!E163</f>
        <v>2570</v>
      </c>
      <c r="I160" s="5">
        <f>H160</f>
        <v>2570</v>
      </c>
      <c r="J160" s="83">
        <f>data_input!F163</f>
        <v>0.55</v>
      </c>
      <c r="K160" s="5">
        <f>K$157*J160</f>
        <v>1690.7</v>
      </c>
      <c r="L160" s="5">
        <f>K160+I160</f>
        <v>4260.7</v>
      </c>
      <c r="M160" s="50"/>
      <c r="N160" s="92">
        <f>L160*$N$2</f>
        <v>386.025428271249</v>
      </c>
      <c r="O160" s="308">
        <f>L160*$O$2</f>
        <v>386.025428271249</v>
      </c>
      <c r="P160" s="86"/>
      <c r="Q160" s="66">
        <f>data_input!G163</f>
        <v>1.254238962347425</v>
      </c>
      <c r="R160" s="66">
        <f>Q160</f>
        <v>1.254238962347425</v>
      </c>
      <c r="S160" s="78">
        <f>L160/$L$157</f>
        <v>0.6924589631074273</v>
      </c>
      <c r="T160" s="66">
        <f>T$157*S160</f>
        <v>1123.510727618626</v>
      </c>
      <c r="U160" s="66">
        <f>T160+R160</f>
        <v>1124.7649665809736</v>
      </c>
      <c r="V160" s="50"/>
      <c r="W160" s="92">
        <f>U160*$W$2</f>
        <v>101.90529207147122</v>
      </c>
      <c r="X160" s="308">
        <f>U160*$X$2</f>
        <v>101.90529207147122</v>
      </c>
      <c r="Y160" s="92">
        <f>N160+W160</f>
        <v>487.9307203427202</v>
      </c>
      <c r="Z160" s="308">
        <f>O160+X160</f>
        <v>487.9307203427202</v>
      </c>
      <c r="AA160" s="308">
        <f>P160+Z160</f>
        <v>487.9307203427202</v>
      </c>
      <c r="AB160" s="296">
        <f>AA160-Y160</f>
        <v>0</v>
      </c>
      <c r="AC160" s="287"/>
      <c r="AD160" s="289"/>
      <c r="AE160" s="289"/>
      <c r="AF160" s="28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</row>
    <row r="161" spans="1:123" s="8" customFormat="1" ht="15">
      <c r="A161" s="16"/>
      <c r="B161" s="19" t="s">
        <v>143</v>
      </c>
      <c r="C161" s="29"/>
      <c r="D161" s="37">
        <v>931</v>
      </c>
      <c r="E161" s="37">
        <v>23508</v>
      </c>
      <c r="F161" s="37">
        <v>1</v>
      </c>
      <c r="G161" s="37"/>
      <c r="H161" s="19"/>
      <c r="I161" s="19">
        <f>I162</f>
        <v>509</v>
      </c>
      <c r="J161" s="81">
        <f>data_input!F164</f>
        <v>0.45</v>
      </c>
      <c r="K161" s="19">
        <f>K162</f>
        <v>1383.3</v>
      </c>
      <c r="L161" s="19">
        <f>L162</f>
        <v>1892.3</v>
      </c>
      <c r="M161" s="47"/>
      <c r="N161" s="101">
        <f>N162</f>
        <v>171.44504844689476</v>
      </c>
      <c r="O161" s="311">
        <f>O162</f>
        <v>171.44504844689476</v>
      </c>
      <c r="P161" s="86"/>
      <c r="Q161" s="70"/>
      <c r="R161" s="70">
        <f>R162</f>
        <v>0.9194509389817467</v>
      </c>
      <c r="S161" s="81">
        <f>S162</f>
        <v>0.30754103689257273</v>
      </c>
      <c r="T161" s="70">
        <f>T162</f>
        <v>498.9835824800446</v>
      </c>
      <c r="U161" s="70">
        <f>U162</f>
        <v>499.90303341902637</v>
      </c>
      <c r="V161" s="47"/>
      <c r="W161" s="101">
        <f>W162</f>
        <v>45.29191977132306</v>
      </c>
      <c r="X161" s="311">
        <f>X162</f>
        <v>45.29191977132306</v>
      </c>
      <c r="Y161" s="101">
        <f>Y162</f>
        <v>216.7369682182178</v>
      </c>
      <c r="Z161" s="311">
        <f>Z162</f>
        <v>216.7369682182178</v>
      </c>
      <c r="AA161" s="311">
        <f>Z161+$AB$2</f>
        <v>216.7369682182178</v>
      </c>
      <c r="AB161" s="300">
        <f>AA161-Y161</f>
        <v>0</v>
      </c>
      <c r="AC161" s="288">
        <f>AB161/Y161</f>
        <v>0</v>
      </c>
      <c r="AD161" s="289">
        <f>IF(ABS(AC161)&gt;0.04999,IF(ABS(AC161)&lt;0.15,1,0),0)</f>
        <v>0</v>
      </c>
      <c r="AE161" s="289">
        <f>IF(ABS(AC161)&gt;0.14999,IF(ABS(AC161)&lt;0.25,2,0),0)</f>
        <v>0</v>
      </c>
      <c r="AF161" s="289">
        <f>IF(ABS(AC161)&gt;0.25,3,0)</f>
        <v>0</v>
      </c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</row>
    <row r="162" spans="1:123" s="8" customFormat="1" ht="15">
      <c r="A162" s="9"/>
      <c r="B162" s="10"/>
      <c r="C162" s="7" t="s">
        <v>34</v>
      </c>
      <c r="D162" s="38"/>
      <c r="E162" s="38"/>
      <c r="F162" s="38"/>
      <c r="G162" s="38"/>
      <c r="H162" s="5">
        <f>data_input!E165</f>
        <v>509</v>
      </c>
      <c r="I162" s="5">
        <f>H162</f>
        <v>509</v>
      </c>
      <c r="J162" s="83">
        <f>data_input!F165</f>
        <v>0.45</v>
      </c>
      <c r="K162" s="5">
        <f>K$157*J162</f>
        <v>1383.3</v>
      </c>
      <c r="L162" s="5">
        <f>K162+I162</f>
        <v>1892.3</v>
      </c>
      <c r="M162" s="47"/>
      <c r="N162" s="92">
        <f>L162*$N$2</f>
        <v>171.44504844689476</v>
      </c>
      <c r="O162" s="308">
        <f>L162*$O$2</f>
        <v>171.44504844689476</v>
      </c>
      <c r="P162" s="86"/>
      <c r="Q162" s="66">
        <f>data_input!G165</f>
        <v>0.9194509389817467</v>
      </c>
      <c r="R162" s="66">
        <f>Q162</f>
        <v>0.9194509389817467</v>
      </c>
      <c r="S162" s="78">
        <f>L162/$L$157</f>
        <v>0.30754103689257273</v>
      </c>
      <c r="T162" s="66">
        <f>T$157*S162</f>
        <v>498.9835824800446</v>
      </c>
      <c r="U162" s="66">
        <f>T162+R162</f>
        <v>499.90303341902637</v>
      </c>
      <c r="V162" s="47"/>
      <c r="W162" s="92">
        <f>U162*$W$2</f>
        <v>45.29191977132306</v>
      </c>
      <c r="X162" s="308">
        <f>U162*$X$2</f>
        <v>45.29191977132306</v>
      </c>
      <c r="Y162" s="92">
        <f>N162+W162</f>
        <v>216.7369682182178</v>
      </c>
      <c r="Z162" s="308">
        <f>O162+X162</f>
        <v>216.7369682182178</v>
      </c>
      <c r="AA162" s="308">
        <f>P162+Z162</f>
        <v>216.7369682182178</v>
      </c>
      <c r="AB162" s="296">
        <f>AA162-Y162</f>
        <v>0</v>
      </c>
      <c r="AC162" s="287"/>
      <c r="AD162" s="289"/>
      <c r="AE162" s="289"/>
      <c r="AF162" s="28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</row>
    <row r="163" spans="2:29" s="9" customFormat="1" ht="12.75">
      <c r="B163" s="10"/>
      <c r="C163" s="7"/>
      <c r="D163" s="38"/>
      <c r="E163" s="38"/>
      <c r="F163" s="38"/>
      <c r="G163" s="38"/>
      <c r="H163" s="5"/>
      <c r="I163" s="5"/>
      <c r="J163" s="83"/>
      <c r="K163" s="5"/>
      <c r="L163" s="5"/>
      <c r="M163" s="47"/>
      <c r="N163" s="92"/>
      <c r="O163" s="308"/>
      <c r="P163" s="86"/>
      <c r="Q163" s="66"/>
      <c r="R163" s="66"/>
      <c r="S163" s="78"/>
      <c r="T163" s="66"/>
      <c r="U163" s="66"/>
      <c r="V163" s="47"/>
      <c r="W163" s="92"/>
      <c r="X163" s="308"/>
      <c r="Y163" s="92"/>
      <c r="Z163" s="308"/>
      <c r="AA163" s="308"/>
      <c r="AB163" s="296"/>
      <c r="AC163" s="287"/>
    </row>
    <row r="164" spans="1:32" s="9" customFormat="1" ht="15.75" thickBot="1">
      <c r="A164" s="20" t="s">
        <v>144</v>
      </c>
      <c r="B164" s="21"/>
      <c r="C164" s="22"/>
      <c r="D164" s="35"/>
      <c r="E164" s="35"/>
      <c r="F164" s="35"/>
      <c r="G164" s="35"/>
      <c r="H164" s="21">
        <f>data_input!E167</f>
        <v>5324</v>
      </c>
      <c r="I164" s="21">
        <f>I166</f>
        <v>3376</v>
      </c>
      <c r="J164" s="79">
        <f>data_input!F167</f>
        <v>1</v>
      </c>
      <c r="K164" s="21">
        <f>H164-I164</f>
        <v>1948</v>
      </c>
      <c r="L164" s="21">
        <f>L166</f>
        <v>5324</v>
      </c>
      <c r="M164" s="45">
        <f>H164-L164</f>
        <v>0</v>
      </c>
      <c r="N164" s="93">
        <f>N166</f>
        <v>482.36190769501013</v>
      </c>
      <c r="O164" s="309">
        <f>O166</f>
        <v>482.36190769501013</v>
      </c>
      <c r="P164" s="86"/>
      <c r="Q164" s="68">
        <f>data_input!G167</f>
        <v>1910.908</v>
      </c>
      <c r="R164" s="68">
        <f>R166</f>
        <v>6.026834230515039</v>
      </c>
      <c r="S164" s="79">
        <f>S166</f>
        <v>1</v>
      </c>
      <c r="T164" s="68">
        <f>Q164-R164</f>
        <v>1904.8811657694848</v>
      </c>
      <c r="U164" s="68">
        <f>U166</f>
        <v>1910.908</v>
      </c>
      <c r="V164" s="45">
        <f>Q164-U164</f>
        <v>0</v>
      </c>
      <c r="W164" s="93">
        <f>W166</f>
        <v>173.13095948716312</v>
      </c>
      <c r="X164" s="309">
        <f>X166</f>
        <v>173.13095948716312</v>
      </c>
      <c r="Y164" s="93">
        <f>Y166</f>
        <v>655.4928671821733</v>
      </c>
      <c r="Z164" s="309">
        <f>Z166</f>
        <v>655.4928671821733</v>
      </c>
      <c r="AA164" s="309">
        <f>AA166</f>
        <v>655.4928671821733</v>
      </c>
      <c r="AB164" s="297">
        <f>AA164-Y164</f>
        <v>0</v>
      </c>
      <c r="AC164" s="286">
        <f>AB164/Y164</f>
        <v>0</v>
      </c>
      <c r="AD164" s="289">
        <f>IF(ABS(AC164)&gt;0.04999,IF(ABS(AC164)&lt;0.15,1,0),0)</f>
        <v>0</v>
      </c>
      <c r="AE164" s="289">
        <f>IF(ABS(AC164)&gt;0.14999,IF(ABS(AC164)&lt;0.25,2,0),0)</f>
        <v>0</v>
      </c>
      <c r="AF164" s="289">
        <f>IF(ABS(AC164)&gt;0.25,3,0)</f>
        <v>0</v>
      </c>
    </row>
    <row r="165" spans="1:29" s="9" customFormat="1" ht="12.75">
      <c r="A165" s="16"/>
      <c r="B165" s="28"/>
      <c r="C165" s="23"/>
      <c r="D165" s="36"/>
      <c r="E165" s="36"/>
      <c r="F165" s="36"/>
      <c r="G165" s="36"/>
      <c r="H165" s="28"/>
      <c r="I165" s="28"/>
      <c r="J165" s="80"/>
      <c r="K165" s="28"/>
      <c r="L165" s="28"/>
      <c r="M165" s="47"/>
      <c r="N165" s="95"/>
      <c r="O165" s="310"/>
      <c r="P165" s="86"/>
      <c r="Q165" s="69"/>
      <c r="R165" s="69"/>
      <c r="S165" s="80"/>
      <c r="T165" s="69"/>
      <c r="U165" s="69"/>
      <c r="V165" s="47"/>
      <c r="W165" s="95"/>
      <c r="X165" s="310"/>
      <c r="Y165" s="95"/>
      <c r="Z165" s="310"/>
      <c r="AA165" s="310"/>
      <c r="AB165" s="298"/>
      <c r="AC165" s="299"/>
    </row>
    <row r="166" spans="1:32" s="9" customFormat="1" ht="15">
      <c r="A166" s="7"/>
      <c r="B166" s="19" t="s">
        <v>145</v>
      </c>
      <c r="C166" s="29"/>
      <c r="D166" s="37">
        <v>974</v>
      </c>
      <c r="E166" s="37">
        <v>23566</v>
      </c>
      <c r="F166" s="37">
        <v>2</v>
      </c>
      <c r="G166" s="37"/>
      <c r="H166" s="19"/>
      <c r="I166" s="19">
        <f>I167</f>
        <v>3376</v>
      </c>
      <c r="J166" s="81">
        <f>data_input!F169</f>
        <v>1</v>
      </c>
      <c r="K166" s="19">
        <f>K167</f>
        <v>1948</v>
      </c>
      <c r="L166" s="19">
        <f>L167</f>
        <v>5324</v>
      </c>
      <c r="M166" s="47"/>
      <c r="N166" s="101">
        <f>N167</f>
        <v>482.36190769501013</v>
      </c>
      <c r="O166" s="311">
        <f>O167</f>
        <v>482.36190769501013</v>
      </c>
      <c r="P166" s="86"/>
      <c r="Q166" s="70"/>
      <c r="R166" s="70">
        <f>R167</f>
        <v>6.026834230515039</v>
      </c>
      <c r="S166" s="81">
        <f>S167</f>
        <v>1</v>
      </c>
      <c r="T166" s="70">
        <f>T167</f>
        <v>1904.8811657694848</v>
      </c>
      <c r="U166" s="70">
        <f>U167</f>
        <v>1910.908</v>
      </c>
      <c r="V166" s="47"/>
      <c r="W166" s="101">
        <f>W167</f>
        <v>173.13095948716312</v>
      </c>
      <c r="X166" s="311">
        <f>X167</f>
        <v>173.13095948716312</v>
      </c>
      <c r="Y166" s="101">
        <f>Y167</f>
        <v>655.4928671821733</v>
      </c>
      <c r="Z166" s="311">
        <f>Z167</f>
        <v>655.4928671821733</v>
      </c>
      <c r="AA166" s="311">
        <f>Z166+$AB$2</f>
        <v>655.4928671821733</v>
      </c>
      <c r="AB166" s="300">
        <f>AA166-Y166</f>
        <v>0</v>
      </c>
      <c r="AC166" s="288">
        <f>AB166/Y166</f>
        <v>0</v>
      </c>
      <c r="AD166" s="289">
        <f>IF(ABS(AC166)&gt;0.04999,IF(ABS(AC166)&lt;0.15,1,0),0)</f>
        <v>0</v>
      </c>
      <c r="AE166" s="289">
        <f>IF(ABS(AC166)&gt;0.14999,IF(ABS(AC166)&lt;0.25,2,0),0)</f>
        <v>0</v>
      </c>
      <c r="AF166" s="289">
        <f>IF(ABS(AC166)&gt;0.25,3,0)</f>
        <v>0</v>
      </c>
    </row>
    <row r="167" spans="2:32" s="9" customFormat="1" ht="15">
      <c r="B167" s="10"/>
      <c r="C167" s="7" t="s">
        <v>35</v>
      </c>
      <c r="D167" s="38"/>
      <c r="E167" s="38"/>
      <c r="F167" s="38"/>
      <c r="G167" s="38"/>
      <c r="H167" s="5">
        <f>data_input!E170</f>
        <v>3376</v>
      </c>
      <c r="I167" s="5">
        <f>H167</f>
        <v>3376</v>
      </c>
      <c r="J167" s="83">
        <f>data_input!F170</f>
        <v>1</v>
      </c>
      <c r="K167" s="5">
        <f>K164*J167</f>
        <v>1948</v>
      </c>
      <c r="L167" s="5">
        <f>K167+I167</f>
        <v>5324</v>
      </c>
      <c r="M167" s="47"/>
      <c r="N167" s="92">
        <f>L167*$N$2</f>
        <v>482.36190769501013</v>
      </c>
      <c r="O167" s="308">
        <f>L167*$O$2</f>
        <v>482.36190769501013</v>
      </c>
      <c r="P167" s="86"/>
      <c r="Q167" s="66">
        <f>data_input!G170</f>
        <v>6.026834230515039</v>
      </c>
      <c r="R167" s="66">
        <f>Q167</f>
        <v>6.026834230515039</v>
      </c>
      <c r="S167" s="78">
        <f>L167/L164</f>
        <v>1</v>
      </c>
      <c r="T167" s="66">
        <f>T164*S167</f>
        <v>1904.8811657694848</v>
      </c>
      <c r="U167" s="66">
        <f>T167+R167</f>
        <v>1910.908</v>
      </c>
      <c r="V167" s="47"/>
      <c r="W167" s="92">
        <f>U167*$W$2</f>
        <v>173.13095948716312</v>
      </c>
      <c r="X167" s="308">
        <f>U167*$X$2</f>
        <v>173.13095948716312</v>
      </c>
      <c r="Y167" s="92">
        <f>N167+W167</f>
        <v>655.4928671821733</v>
      </c>
      <c r="Z167" s="308">
        <f>O167+X167</f>
        <v>655.4928671821733</v>
      </c>
      <c r="AA167" s="308">
        <f>P167+Z167</f>
        <v>655.4928671821733</v>
      </c>
      <c r="AB167" s="296">
        <f>AA167-Y167</f>
        <v>0</v>
      </c>
      <c r="AC167" s="287"/>
      <c r="AD167" s="289"/>
      <c r="AE167" s="289"/>
      <c r="AF167" s="289"/>
    </row>
    <row r="168" spans="2:29" s="9" customFormat="1" ht="12.75">
      <c r="B168" s="10"/>
      <c r="C168" s="7"/>
      <c r="D168" s="38"/>
      <c r="E168" s="38"/>
      <c r="F168" s="38"/>
      <c r="G168" s="38"/>
      <c r="H168" s="5"/>
      <c r="I168" s="5"/>
      <c r="J168" s="83"/>
      <c r="K168" s="5"/>
      <c r="L168" s="5"/>
      <c r="M168" s="47"/>
      <c r="N168" s="92"/>
      <c r="O168" s="308"/>
      <c r="P168" s="86"/>
      <c r="Q168" s="66"/>
      <c r="R168" s="66"/>
      <c r="S168" s="78"/>
      <c r="T168" s="66"/>
      <c r="U168" s="66"/>
      <c r="V168" s="47"/>
      <c r="W168" s="92"/>
      <c r="X168" s="308"/>
      <c r="Y168" s="92"/>
      <c r="Z168" s="308"/>
      <c r="AA168" s="308"/>
      <c r="AB168" s="296"/>
      <c r="AC168" s="287"/>
    </row>
    <row r="169" spans="1:32" s="9" customFormat="1" ht="15.75" thickBot="1">
      <c r="A169" s="20" t="s">
        <v>158</v>
      </c>
      <c r="B169" s="21"/>
      <c r="C169" s="22"/>
      <c r="D169" s="35"/>
      <c r="E169" s="35"/>
      <c r="F169" s="35"/>
      <c r="G169" s="35"/>
      <c r="H169" s="21">
        <f>data_input!E172</f>
        <v>6073</v>
      </c>
      <c r="I169" s="21">
        <f>I171+I173+I175</f>
        <v>2708</v>
      </c>
      <c r="J169" s="79">
        <f>data_input!F172</f>
        <v>1</v>
      </c>
      <c r="K169" s="21">
        <f>H169-I169</f>
        <v>3365</v>
      </c>
      <c r="L169" s="21">
        <f>L171+L173+L175</f>
        <v>6073</v>
      </c>
      <c r="M169" s="45">
        <f>H169-L169</f>
        <v>0</v>
      </c>
      <c r="N169" s="93">
        <f>N171+N173+N175</f>
        <v>550.2223639052962</v>
      </c>
      <c r="O169" s="309">
        <f>O171+O173+O175</f>
        <v>550.2223639052962</v>
      </c>
      <c r="P169" s="86"/>
      <c r="Q169" s="68">
        <f>data_input!G172</f>
        <v>2272.602</v>
      </c>
      <c r="R169" s="68">
        <f>R171+R173+R175</f>
        <v>2.4523950417579257</v>
      </c>
      <c r="S169" s="79">
        <f>S171+S173+S175</f>
        <v>1</v>
      </c>
      <c r="T169" s="68">
        <f>Q169-R169</f>
        <v>2270.149604958242</v>
      </c>
      <c r="U169" s="68">
        <f>U171+U173+U175</f>
        <v>2272.6020000000003</v>
      </c>
      <c r="V169" s="45">
        <f>Q169-U169</f>
        <v>0</v>
      </c>
      <c r="W169" s="93">
        <f>W171+W173+W175</f>
        <v>205.90094593378956</v>
      </c>
      <c r="X169" s="309">
        <f>X171+X173+X175</f>
        <v>205.90094593378956</v>
      </c>
      <c r="Y169" s="93">
        <f>Y171+Y173+Y175</f>
        <v>756.1233098390858</v>
      </c>
      <c r="Z169" s="309">
        <f>Z171+Z173+Z175</f>
        <v>756.1233098390858</v>
      </c>
      <c r="AA169" s="309">
        <f>AA171+AA173+AA175</f>
        <v>756.1233098390858</v>
      </c>
      <c r="AB169" s="297">
        <f>AA169-Y169</f>
        <v>0</v>
      </c>
      <c r="AC169" s="286">
        <f>AB169/Y169</f>
        <v>0</v>
      </c>
      <c r="AD169" s="289">
        <f>IF(ABS(AC169)&gt;0.04999,IF(ABS(AC169)&lt;0.15,1,0),0)</f>
        <v>0</v>
      </c>
      <c r="AE169" s="289">
        <f>IF(ABS(AC169)&gt;0.14999,IF(ABS(AC169)&lt;0.25,2,0),0)</f>
        <v>0</v>
      </c>
      <c r="AF169" s="289">
        <f>IF(ABS(AC169)&gt;0.25,3,0)</f>
        <v>0</v>
      </c>
    </row>
    <row r="170" spans="1:29" s="9" customFormat="1" ht="12.75">
      <c r="A170" s="16"/>
      <c r="B170" s="28"/>
      <c r="C170" s="23"/>
      <c r="D170" s="36"/>
      <c r="E170" s="36"/>
      <c r="F170" s="36"/>
      <c r="G170" s="36"/>
      <c r="H170" s="28"/>
      <c r="I170" s="28"/>
      <c r="J170" s="80"/>
      <c r="K170" s="28"/>
      <c r="L170" s="28"/>
      <c r="M170" s="47"/>
      <c r="N170" s="95"/>
      <c r="O170" s="310"/>
      <c r="P170" s="86"/>
      <c r="Q170" s="69"/>
      <c r="R170" s="69"/>
      <c r="S170" s="80"/>
      <c r="T170" s="69"/>
      <c r="U170" s="69"/>
      <c r="V170" s="47"/>
      <c r="W170" s="95"/>
      <c r="X170" s="310"/>
      <c r="Y170" s="95"/>
      <c r="Z170" s="310"/>
      <c r="AA170" s="310"/>
      <c r="AB170" s="298"/>
      <c r="AC170" s="299"/>
    </row>
    <row r="171" spans="1:32" s="9" customFormat="1" ht="15">
      <c r="A171" s="11"/>
      <c r="B171" s="19" t="s">
        <v>146</v>
      </c>
      <c r="C171" s="29"/>
      <c r="D171" s="37">
        <v>933</v>
      </c>
      <c r="E171" s="37">
        <v>23567</v>
      </c>
      <c r="F171" s="37">
        <v>5</v>
      </c>
      <c r="G171" s="37"/>
      <c r="H171" s="19"/>
      <c r="I171" s="19">
        <f>I172</f>
        <v>1684</v>
      </c>
      <c r="J171" s="81">
        <f>data_input!F174</f>
        <v>0.34</v>
      </c>
      <c r="K171" s="19">
        <f>K172</f>
        <v>1144.1000000000001</v>
      </c>
      <c r="L171" s="19">
        <f>L172</f>
        <v>2828.1000000000004</v>
      </c>
      <c r="M171" s="47"/>
      <c r="N171" s="101">
        <f>N172</f>
        <v>256.22984807518003</v>
      </c>
      <c r="O171" s="311">
        <f>O172</f>
        <v>256.22984807518003</v>
      </c>
      <c r="P171" s="86"/>
      <c r="Q171" s="70"/>
      <c r="R171" s="70">
        <f>R172</f>
        <v>1.8259284593343086</v>
      </c>
      <c r="S171" s="81">
        <f>S172</f>
        <v>0.4656841758603656</v>
      </c>
      <c r="T171" s="70">
        <f>T172</f>
        <v>1057.1727478647135</v>
      </c>
      <c r="U171" s="70">
        <f>U172</f>
        <v>1058.998676324048</v>
      </c>
      <c r="V171" s="47"/>
      <c r="W171" s="101">
        <f>W172</f>
        <v>95.94677343316272</v>
      </c>
      <c r="X171" s="311">
        <f>X172</f>
        <v>95.94677343316272</v>
      </c>
      <c r="Y171" s="101">
        <f>Y172</f>
        <v>352.17662150834275</v>
      </c>
      <c r="Z171" s="311">
        <f>Z172</f>
        <v>352.17662150834275</v>
      </c>
      <c r="AA171" s="311">
        <f>Z171+$AB$2</f>
        <v>352.17662150834275</v>
      </c>
      <c r="AB171" s="300">
        <f aca="true" t="shared" si="15" ref="AB171:AB176">AA171-Y171</f>
        <v>0</v>
      </c>
      <c r="AC171" s="288">
        <f aca="true" t="shared" si="16" ref="AC171:AC176">AB171/Y171</f>
        <v>0</v>
      </c>
      <c r="AD171" s="289">
        <f aca="true" t="shared" si="17" ref="AD171:AD176">IF(ABS(AC171)&gt;0.04999,IF(ABS(AC171)&lt;0.15,1,0),0)</f>
        <v>0</v>
      </c>
      <c r="AE171" s="289">
        <f aca="true" t="shared" si="18" ref="AE171:AE176">IF(ABS(AC171)&gt;0.14999,IF(ABS(AC171)&lt;0.25,2,0),0)</f>
        <v>0</v>
      </c>
      <c r="AF171" s="289">
        <f aca="true" t="shared" si="19" ref="AF171:AF176">IF(ABS(AC171)&gt;0.25,3,0)</f>
        <v>0</v>
      </c>
    </row>
    <row r="172" spans="2:32" s="9" customFormat="1" ht="15">
      <c r="B172" s="10"/>
      <c r="C172" s="7" t="s">
        <v>71</v>
      </c>
      <c r="D172" s="38"/>
      <c r="E172" s="38"/>
      <c r="F172" s="38"/>
      <c r="G172" s="38"/>
      <c r="H172" s="5">
        <f>data_input!E175</f>
        <v>1684</v>
      </c>
      <c r="I172" s="5">
        <f>H172</f>
        <v>1684</v>
      </c>
      <c r="J172" s="83">
        <f>data_input!F175</f>
        <v>0.34</v>
      </c>
      <c r="K172" s="5">
        <f>K$169*J172</f>
        <v>1144.1000000000001</v>
      </c>
      <c r="L172" s="5">
        <f>K172+I172</f>
        <v>2828.1000000000004</v>
      </c>
      <c r="M172" s="50"/>
      <c r="N172" s="92">
        <f>L172*$N$2</f>
        <v>256.22984807518003</v>
      </c>
      <c r="O172" s="308">
        <f>L172*$O$2</f>
        <v>256.22984807518003</v>
      </c>
      <c r="P172" s="86"/>
      <c r="Q172" s="66">
        <f>data_input!G175</f>
        <v>1.8259284593343086</v>
      </c>
      <c r="R172" s="66">
        <f>Q172</f>
        <v>1.8259284593343086</v>
      </c>
      <c r="S172" s="78">
        <f>L172/$L$169</f>
        <v>0.4656841758603656</v>
      </c>
      <c r="T172" s="66">
        <f>T$169*S172</f>
        <v>1057.1727478647135</v>
      </c>
      <c r="U172" s="66">
        <f>T172+R172</f>
        <v>1058.998676324048</v>
      </c>
      <c r="V172" s="50"/>
      <c r="W172" s="92">
        <f>U172*$W$2</f>
        <v>95.94677343316272</v>
      </c>
      <c r="X172" s="308">
        <f>U172*$X$2</f>
        <v>95.94677343316272</v>
      </c>
      <c r="Y172" s="92">
        <f>N172+W172</f>
        <v>352.17662150834275</v>
      </c>
      <c r="Z172" s="308">
        <f>O172+X172</f>
        <v>352.17662150834275</v>
      </c>
      <c r="AA172" s="308">
        <f>P172+Z172</f>
        <v>352.17662150834275</v>
      </c>
      <c r="AB172" s="296">
        <f t="shared" si="15"/>
        <v>0</v>
      </c>
      <c r="AC172" s="287"/>
      <c r="AD172" s="289"/>
      <c r="AE172" s="289"/>
      <c r="AF172" s="289"/>
    </row>
    <row r="173" spans="1:32" s="9" customFormat="1" ht="15">
      <c r="A173" s="16"/>
      <c r="B173" s="19" t="s">
        <v>147</v>
      </c>
      <c r="C173" s="29"/>
      <c r="D173" s="37">
        <v>946</v>
      </c>
      <c r="E173" s="37">
        <v>23567</v>
      </c>
      <c r="F173" s="37">
        <v>5</v>
      </c>
      <c r="G173" s="37"/>
      <c r="H173" s="19"/>
      <c r="I173" s="19">
        <f>I174</f>
        <v>316</v>
      </c>
      <c r="J173" s="81">
        <f>data_input!F176</f>
        <v>0.33</v>
      </c>
      <c r="K173" s="19">
        <f>K174</f>
        <v>1110.45</v>
      </c>
      <c r="L173" s="19">
        <f>L174</f>
        <v>1426.45</v>
      </c>
      <c r="M173" s="47"/>
      <c r="N173" s="101">
        <f>N174</f>
        <v>129.23838152358138</v>
      </c>
      <c r="O173" s="311">
        <f>O174</f>
        <v>129.23838152358138</v>
      </c>
      <c r="P173" s="86"/>
      <c r="Q173" s="70"/>
      <c r="R173" s="70">
        <f>R174</f>
        <v>0.3136991234660901</v>
      </c>
      <c r="S173" s="81">
        <f>S174</f>
        <v>0.23488391239914375</v>
      </c>
      <c r="T173" s="70">
        <f>T174</f>
        <v>533.2216209439625</v>
      </c>
      <c r="U173" s="70">
        <f>U174</f>
        <v>533.5353200674286</v>
      </c>
      <c r="V173" s="47"/>
      <c r="W173" s="101">
        <f>W174</f>
        <v>48.33905236859367</v>
      </c>
      <c r="X173" s="311">
        <f>X174</f>
        <v>48.33905236859367</v>
      </c>
      <c r="Y173" s="101">
        <f>Y174</f>
        <v>177.57743389217507</v>
      </c>
      <c r="Z173" s="311">
        <f>Z174</f>
        <v>177.57743389217507</v>
      </c>
      <c r="AA173" s="311">
        <f>Z173+$AB$2</f>
        <v>177.57743389217507</v>
      </c>
      <c r="AB173" s="300">
        <f t="shared" si="15"/>
        <v>0</v>
      </c>
      <c r="AC173" s="288">
        <f t="shared" si="16"/>
        <v>0</v>
      </c>
      <c r="AD173" s="289">
        <f t="shared" si="17"/>
        <v>0</v>
      </c>
      <c r="AE173" s="289">
        <f t="shared" si="18"/>
        <v>0</v>
      </c>
      <c r="AF173" s="289">
        <f t="shared" si="19"/>
        <v>0</v>
      </c>
    </row>
    <row r="174" spans="1:123" s="8" customFormat="1" ht="15">
      <c r="A174" s="9"/>
      <c r="B174" s="10"/>
      <c r="C174" s="7" t="s">
        <v>72</v>
      </c>
      <c r="D174" s="38"/>
      <c r="E174" s="38"/>
      <c r="F174" s="38"/>
      <c r="G174" s="38"/>
      <c r="H174" s="5">
        <f>data_input!E177</f>
        <v>316</v>
      </c>
      <c r="I174" s="5">
        <f>H174</f>
        <v>316</v>
      </c>
      <c r="J174" s="83">
        <f>data_input!F177</f>
        <v>0.33</v>
      </c>
      <c r="K174" s="5">
        <f>K$169*J174</f>
        <v>1110.45</v>
      </c>
      <c r="L174" s="5">
        <f>K174+I174</f>
        <v>1426.45</v>
      </c>
      <c r="M174" s="47"/>
      <c r="N174" s="92">
        <f>L174*$N$2</f>
        <v>129.23838152358138</v>
      </c>
      <c r="O174" s="308">
        <f>L174*$O$2</f>
        <v>129.23838152358138</v>
      </c>
      <c r="P174" s="86"/>
      <c r="Q174" s="66">
        <f>data_input!G177</f>
        <v>0.3136991234660901</v>
      </c>
      <c r="R174" s="66">
        <f>Q174</f>
        <v>0.3136991234660901</v>
      </c>
      <c r="S174" s="78">
        <f>L174/$L$169</f>
        <v>0.23488391239914375</v>
      </c>
      <c r="T174" s="66">
        <f>T$169*S174</f>
        <v>533.2216209439625</v>
      </c>
      <c r="U174" s="66">
        <f>T174+R174</f>
        <v>533.5353200674286</v>
      </c>
      <c r="V174" s="47"/>
      <c r="W174" s="92">
        <f>U174*$W$2</f>
        <v>48.33905236859367</v>
      </c>
      <c r="X174" s="308">
        <f>U174*$X$2</f>
        <v>48.33905236859367</v>
      </c>
      <c r="Y174" s="92">
        <f>N174+W174</f>
        <v>177.57743389217507</v>
      </c>
      <c r="Z174" s="308">
        <f>O174+X174</f>
        <v>177.57743389217507</v>
      </c>
      <c r="AA174" s="308">
        <f>P174+Z174</f>
        <v>177.57743389217507</v>
      </c>
      <c r="AB174" s="296">
        <f t="shared" si="15"/>
        <v>0</v>
      </c>
      <c r="AC174" s="287"/>
      <c r="AD174" s="289"/>
      <c r="AE174" s="289"/>
      <c r="AF174" s="28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</row>
    <row r="175" spans="1:123" s="8" customFormat="1" ht="15">
      <c r="A175" s="9"/>
      <c r="B175" s="19" t="s">
        <v>148</v>
      </c>
      <c r="C175" s="29"/>
      <c r="D175" s="37">
        <v>949</v>
      </c>
      <c r="E175" s="37">
        <v>23567</v>
      </c>
      <c r="F175" s="37">
        <v>5</v>
      </c>
      <c r="G175" s="37"/>
      <c r="H175" s="19"/>
      <c r="I175" s="19">
        <f>I176</f>
        <v>708</v>
      </c>
      <c r="J175" s="81">
        <f>data_input!F178</f>
        <v>0.33</v>
      </c>
      <c r="K175" s="19">
        <f>K176</f>
        <v>1110.45</v>
      </c>
      <c r="L175" s="19">
        <f>L176</f>
        <v>1818.45</v>
      </c>
      <c r="M175" s="47"/>
      <c r="N175" s="101">
        <f>N176</f>
        <v>164.7541343065348</v>
      </c>
      <c r="O175" s="311">
        <f>O176</f>
        <v>164.7541343065348</v>
      </c>
      <c r="P175" s="86"/>
      <c r="Q175" s="70"/>
      <c r="R175" s="70">
        <f>R176</f>
        <v>0.31276745895752717</v>
      </c>
      <c r="S175" s="81">
        <f>S176</f>
        <v>0.2994319117404907</v>
      </c>
      <c r="T175" s="70">
        <f>T176</f>
        <v>679.7552361495661</v>
      </c>
      <c r="U175" s="70">
        <f>U176</f>
        <v>680.0680036085237</v>
      </c>
      <c r="V175" s="47"/>
      <c r="W175" s="101">
        <f>W176</f>
        <v>61.615120132033155</v>
      </c>
      <c r="X175" s="311">
        <f>X176</f>
        <v>61.615120132033155</v>
      </c>
      <c r="Y175" s="101">
        <f>Y176</f>
        <v>226.36925443856796</v>
      </c>
      <c r="Z175" s="311">
        <f>Z176</f>
        <v>226.36925443856796</v>
      </c>
      <c r="AA175" s="311">
        <f>Z175+$AB$2</f>
        <v>226.36925443856796</v>
      </c>
      <c r="AB175" s="300">
        <f t="shared" si="15"/>
        <v>0</v>
      </c>
      <c r="AC175" s="288">
        <f t="shared" si="16"/>
        <v>0</v>
      </c>
      <c r="AD175" s="289">
        <f t="shared" si="17"/>
        <v>0</v>
      </c>
      <c r="AE175" s="289">
        <f t="shared" si="18"/>
        <v>0</v>
      </c>
      <c r="AF175" s="289">
        <f t="shared" si="19"/>
        <v>0</v>
      </c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</row>
    <row r="176" spans="1:123" s="8" customFormat="1" ht="15">
      <c r="A176" s="7"/>
      <c r="B176" s="10"/>
      <c r="C176" s="7" t="s">
        <v>73</v>
      </c>
      <c r="D176" s="38"/>
      <c r="E176" s="38"/>
      <c r="F176" s="38"/>
      <c r="G176" s="38"/>
      <c r="H176" s="5">
        <f>data_input!E179</f>
        <v>708</v>
      </c>
      <c r="I176" s="5">
        <f>H176</f>
        <v>708</v>
      </c>
      <c r="J176" s="83">
        <f>data_input!F179</f>
        <v>0.33</v>
      </c>
      <c r="K176" s="5">
        <f>K$169*J176</f>
        <v>1110.45</v>
      </c>
      <c r="L176" s="5">
        <f>K176+I176</f>
        <v>1818.45</v>
      </c>
      <c r="M176" s="47"/>
      <c r="N176" s="92">
        <f>L176*$N$2</f>
        <v>164.7541343065348</v>
      </c>
      <c r="O176" s="308">
        <f>L176*$O$2</f>
        <v>164.7541343065348</v>
      </c>
      <c r="P176" s="86"/>
      <c r="Q176" s="66">
        <f>data_input!G179</f>
        <v>0.31276745895752717</v>
      </c>
      <c r="R176" s="66">
        <f>Q176</f>
        <v>0.31276745895752717</v>
      </c>
      <c r="S176" s="78">
        <f>L176/$L$169</f>
        <v>0.2994319117404907</v>
      </c>
      <c r="T176" s="66">
        <f>T$169*S176</f>
        <v>679.7552361495661</v>
      </c>
      <c r="U176" s="66">
        <f>T176+R176</f>
        <v>680.0680036085237</v>
      </c>
      <c r="V176" s="47"/>
      <c r="W176" s="92">
        <f>U176*$W$2</f>
        <v>61.615120132033155</v>
      </c>
      <c r="X176" s="308">
        <f>U176*$X$2</f>
        <v>61.615120132033155</v>
      </c>
      <c r="Y176" s="92">
        <f>N176+W176</f>
        <v>226.36925443856796</v>
      </c>
      <c r="Z176" s="308">
        <f>O176+X176</f>
        <v>226.36925443856796</v>
      </c>
      <c r="AA176" s="308">
        <f>P176+Z176</f>
        <v>226.36925443856796</v>
      </c>
      <c r="AB176" s="296">
        <f t="shared" si="15"/>
        <v>0</v>
      </c>
      <c r="AC176" s="287"/>
      <c r="AD176" s="289"/>
      <c r="AE176" s="289"/>
      <c r="AF176" s="28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</row>
    <row r="177" spans="1:123" s="8" customFormat="1" ht="12.75">
      <c r="A177" s="7"/>
      <c r="B177" s="10"/>
      <c r="C177" s="7"/>
      <c r="D177" s="38"/>
      <c r="E177" s="38"/>
      <c r="F177" s="38"/>
      <c r="G177" s="38"/>
      <c r="H177" s="5"/>
      <c r="I177" s="5"/>
      <c r="J177" s="83"/>
      <c r="K177" s="5"/>
      <c r="L177" s="5"/>
      <c r="M177" s="47"/>
      <c r="N177" s="92"/>
      <c r="O177" s="308"/>
      <c r="P177" s="86"/>
      <c r="Q177" s="66"/>
      <c r="R177" s="66"/>
      <c r="S177" s="78"/>
      <c r="T177" s="66"/>
      <c r="U177" s="66"/>
      <c r="V177" s="47"/>
      <c r="W177" s="92"/>
      <c r="X177" s="308"/>
      <c r="Y177" s="92"/>
      <c r="Z177" s="308"/>
      <c r="AA177" s="308"/>
      <c r="AB177" s="296"/>
      <c r="AC177" s="287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</row>
    <row r="178" spans="1:123" s="8" customFormat="1" ht="12.75">
      <c r="A178" s="7"/>
      <c r="B178" s="10"/>
      <c r="C178" s="7"/>
      <c r="D178" s="38"/>
      <c r="E178" s="38"/>
      <c r="F178" s="38"/>
      <c r="G178" s="38"/>
      <c r="H178" s="5"/>
      <c r="I178" s="5"/>
      <c r="J178" s="83"/>
      <c r="K178" s="5"/>
      <c r="L178" s="5"/>
      <c r="M178" s="47"/>
      <c r="N178" s="92"/>
      <c r="O178" s="308"/>
      <c r="P178" s="86"/>
      <c r="Q178" s="66"/>
      <c r="R178" s="66"/>
      <c r="S178" s="78"/>
      <c r="T178" s="66"/>
      <c r="U178" s="66"/>
      <c r="V178" s="47"/>
      <c r="W178" s="92"/>
      <c r="X178" s="308"/>
      <c r="Y178" s="92"/>
      <c r="Z178" s="308"/>
      <c r="AA178" s="308"/>
      <c r="AB178" s="296"/>
      <c r="AC178" s="287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</row>
    <row r="179" spans="1:123" s="8" customFormat="1" ht="15">
      <c r="A179" s="40" t="s">
        <v>149</v>
      </c>
      <c r="B179" s="5"/>
      <c r="C179" s="4"/>
      <c r="D179" s="34"/>
      <c r="E179" s="34"/>
      <c r="F179" s="34"/>
      <c r="G179" s="34"/>
      <c r="H179" s="41">
        <f>H181+H186+H191+H196+H201+H206+H211+H216+H221+H226+H231+H236</f>
        <v>51291</v>
      </c>
      <c r="I179" s="41">
        <f>I181+I186+I191+I196+I201+I206+I211+I216+I221+I226+I231+I236</f>
        <v>25006</v>
      </c>
      <c r="J179" s="132">
        <f>data_input!F183</f>
        <v>0</v>
      </c>
      <c r="K179" s="41">
        <f>K181+K186+K191+K196+K201+K206+K211+K216+K221+K226+K231+K236</f>
        <v>26285</v>
      </c>
      <c r="L179" s="41">
        <f>L181+L186+L191+L196+L201+L206+L211+L216+L221+L226+L231+L236</f>
        <v>51291</v>
      </c>
      <c r="M179" s="45">
        <f>H179-L179</f>
        <v>0</v>
      </c>
      <c r="N179" s="91">
        <f>N181+N186+N191+N196+N201+N206+N211+N216+N221+N226+N231+N236</f>
        <v>4647.036928547101</v>
      </c>
      <c r="O179" s="307">
        <f>O181+O186+O191+O196+O201+O206+O211+O216+O221+O226+O231+O236</f>
        <v>4647.036928547101</v>
      </c>
      <c r="P179" s="86"/>
      <c r="Q179" s="65">
        <f>Q181+Q186+Q191+Q196+Q201+Q206+Q211+Q216+Q221+Q226+Q231+Q236</f>
        <v>32426.021</v>
      </c>
      <c r="R179" s="65">
        <f>R181+R186+R191+R196+R201+R206+R211+R216+R221+R226+R231+R236</f>
        <v>15.569294252385056</v>
      </c>
      <c r="S179" s="78"/>
      <c r="T179" s="65">
        <f>T181+T186+T191+T196+T201+T206+T211+T216+T221+T226+T231+T236</f>
        <v>32410.45170574761</v>
      </c>
      <c r="U179" s="65">
        <f>U181+U186+U191+U196+U201+U206+U211+U216+U221+U226+U231+U236</f>
        <v>32426.021</v>
      </c>
      <c r="V179" s="45">
        <f>Q179-U179</f>
        <v>0</v>
      </c>
      <c r="W179" s="91">
        <f>W181+W186+W191+W196+W201+W206+W211+W216+W221+W226+W231+W236</f>
        <v>2937.843228497081</v>
      </c>
      <c r="X179" s="307">
        <f>X181+X186+X191+X196+X201+X206+X211+X216+X221+X226+X231+X236</f>
        <v>2937.843228497081</v>
      </c>
      <c r="Y179" s="91">
        <f>Y181+Y186+Y191+Y196+Y201+Y206+Y211+Y216+Y221+Y226+Y231+Y236</f>
        <v>7584.880157044183</v>
      </c>
      <c r="Z179" s="307">
        <f>Z181+Z186+Z191+Z196+Z201+Z206+Z211+Z216+Z221+Z226+Z231+Z236</f>
        <v>7584.880157044183</v>
      </c>
      <c r="AA179" s="307">
        <f>AA181+AA186+AA191+AA196+AA201+AA206+AA211+AA216+AA221+AA226+AA231+AA236</f>
        <v>7584.880157044183</v>
      </c>
      <c r="AB179" s="295">
        <f>AA179-Y179</f>
        <v>0</v>
      </c>
      <c r="AC179" s="285">
        <f>AB179/Y179</f>
        <v>0</v>
      </c>
      <c r="AD179" s="289">
        <f>IF(ABS(AC179)&gt;0.04999,IF(ABS(AC179)&lt;0.15,1,0),0)</f>
        <v>0</v>
      </c>
      <c r="AE179" s="289">
        <f>IF(ABS(AC179)&gt;0.14999,IF(ABS(AC179)&lt;0.25,2,0),0)</f>
        <v>0</v>
      </c>
      <c r="AF179" s="289">
        <f>IF(ABS(AC179)&gt;0.25,3,0)</f>
        <v>0</v>
      </c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</row>
    <row r="180" spans="1:123" s="8" customFormat="1" ht="12.75">
      <c r="A180" s="4"/>
      <c r="B180" s="5"/>
      <c r="C180" s="4"/>
      <c r="D180" s="34"/>
      <c r="E180" s="34"/>
      <c r="F180" s="34"/>
      <c r="G180" s="34"/>
      <c r="H180" s="5"/>
      <c r="I180" s="5"/>
      <c r="J180" s="83"/>
      <c r="K180" s="5"/>
      <c r="L180" s="5"/>
      <c r="M180" s="47"/>
      <c r="N180" s="92"/>
      <c r="O180" s="308"/>
      <c r="P180" s="86"/>
      <c r="Q180" s="66"/>
      <c r="R180" s="66"/>
      <c r="S180" s="78"/>
      <c r="T180" s="66"/>
      <c r="U180" s="66"/>
      <c r="V180" s="47"/>
      <c r="W180" s="92"/>
      <c r="X180" s="308"/>
      <c r="Y180" s="92"/>
      <c r="Z180" s="308"/>
      <c r="AA180" s="308"/>
      <c r="AB180" s="296"/>
      <c r="AC180" s="287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</row>
    <row r="181" spans="1:123" s="8" customFormat="1" ht="15.75" thickBot="1">
      <c r="A181" s="20" t="s">
        <v>150</v>
      </c>
      <c r="B181" s="21"/>
      <c r="C181" s="22"/>
      <c r="D181" s="35"/>
      <c r="E181" s="35"/>
      <c r="F181" s="35"/>
      <c r="G181" s="35"/>
      <c r="H181" s="21">
        <f>data_input!E185</f>
        <v>1160</v>
      </c>
      <c r="I181" s="21">
        <f>I183</f>
        <v>332</v>
      </c>
      <c r="J181" s="79">
        <f>data_input!F185</f>
        <v>1</v>
      </c>
      <c r="K181" s="21">
        <f>H181-I181</f>
        <v>828</v>
      </c>
      <c r="L181" s="21">
        <f>L183</f>
        <v>1160</v>
      </c>
      <c r="M181" s="45">
        <f>H181-L181</f>
        <v>0</v>
      </c>
      <c r="N181" s="93">
        <f>N183</f>
        <v>105.09763578629072</v>
      </c>
      <c r="O181" s="309">
        <f>O183</f>
        <v>105.09763578629072</v>
      </c>
      <c r="P181" s="86"/>
      <c r="Q181" s="68">
        <f>data_input!G185</f>
        <v>3339.68</v>
      </c>
      <c r="R181" s="68">
        <f>R183</f>
        <v>1.0440271865376252</v>
      </c>
      <c r="S181" s="79">
        <f>S183</f>
        <v>1</v>
      </c>
      <c r="T181" s="68">
        <f>Q181-R181</f>
        <v>3338.635972813462</v>
      </c>
      <c r="U181" s="68">
        <f>U183</f>
        <v>3339.68</v>
      </c>
      <c r="V181" s="45">
        <f>Q181-U181</f>
        <v>0</v>
      </c>
      <c r="W181" s="93">
        <f>W183</f>
        <v>302.5797174851374</v>
      </c>
      <c r="X181" s="309">
        <f>X183</f>
        <v>302.5797174851374</v>
      </c>
      <c r="Y181" s="93">
        <f>Y183</f>
        <v>407.6773532714281</v>
      </c>
      <c r="Z181" s="309">
        <f>Z183</f>
        <v>407.6773532714281</v>
      </c>
      <c r="AA181" s="309">
        <f>AA183</f>
        <v>407.6773532714281</v>
      </c>
      <c r="AB181" s="297">
        <f>AA181-Y181</f>
        <v>0</v>
      </c>
      <c r="AC181" s="286">
        <f>AB181/Y181</f>
        <v>0</v>
      </c>
      <c r="AD181" s="289">
        <f>IF(ABS(AC181)&gt;0.04999,IF(ABS(AC181)&lt;0.15,1,0),0)</f>
        <v>0</v>
      </c>
      <c r="AE181" s="289">
        <f>IF(ABS(AC181)&gt;0.14999,IF(ABS(AC181)&lt;0.25,2,0),0)</f>
        <v>0</v>
      </c>
      <c r="AF181" s="289">
        <f>IF(ABS(AC181)&gt;0.25,3,0)</f>
        <v>0</v>
      </c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</row>
    <row r="182" spans="1:123" s="8" customFormat="1" ht="12.75">
      <c r="A182" s="16"/>
      <c r="B182" s="28"/>
      <c r="C182" s="23"/>
      <c r="D182" s="36"/>
      <c r="E182" s="36"/>
      <c r="F182" s="36"/>
      <c r="G182" s="36"/>
      <c r="H182" s="28"/>
      <c r="I182" s="28"/>
      <c r="J182" s="80"/>
      <c r="K182" s="28"/>
      <c r="L182" s="28"/>
      <c r="M182" s="47"/>
      <c r="N182" s="95"/>
      <c r="O182" s="310"/>
      <c r="P182" s="86"/>
      <c r="Q182" s="69"/>
      <c r="R182" s="69"/>
      <c r="S182" s="80"/>
      <c r="T182" s="69"/>
      <c r="U182" s="69"/>
      <c r="V182" s="47"/>
      <c r="W182" s="95"/>
      <c r="X182" s="310"/>
      <c r="Y182" s="95"/>
      <c r="Z182" s="310"/>
      <c r="AA182" s="310"/>
      <c r="AB182" s="298"/>
      <c r="AC182" s="29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</row>
    <row r="183" spans="1:123" s="8" customFormat="1" ht="15">
      <c r="A183" s="7"/>
      <c r="B183" s="19" t="s">
        <v>151</v>
      </c>
      <c r="C183" s="29"/>
      <c r="D183" s="37">
        <v>865</v>
      </c>
      <c r="E183" s="37">
        <v>23454</v>
      </c>
      <c r="F183" s="37">
        <v>2</v>
      </c>
      <c r="G183" s="37"/>
      <c r="H183" s="19"/>
      <c r="I183" s="19">
        <f>I184</f>
        <v>332</v>
      </c>
      <c r="J183" s="81">
        <f>data_input!F187</f>
        <v>1</v>
      </c>
      <c r="K183" s="19">
        <f>K184</f>
        <v>828</v>
      </c>
      <c r="L183" s="19">
        <f>L184</f>
        <v>1160</v>
      </c>
      <c r="M183" s="45"/>
      <c r="N183" s="101">
        <f>N184</f>
        <v>105.09763578629072</v>
      </c>
      <c r="O183" s="311">
        <f>O184</f>
        <v>105.09763578629072</v>
      </c>
      <c r="P183" s="86"/>
      <c r="Q183" s="70"/>
      <c r="R183" s="70">
        <f>R184</f>
        <v>1.0440271865376252</v>
      </c>
      <c r="S183" s="81">
        <f>S184</f>
        <v>1</v>
      </c>
      <c r="T183" s="70">
        <f>T184</f>
        <v>3338.635972813462</v>
      </c>
      <c r="U183" s="70">
        <f>U184</f>
        <v>3339.68</v>
      </c>
      <c r="V183" s="45"/>
      <c r="W183" s="101">
        <f>W184</f>
        <v>302.5797174851374</v>
      </c>
      <c r="X183" s="311">
        <f>X184</f>
        <v>302.5797174851374</v>
      </c>
      <c r="Y183" s="101">
        <f>Y184</f>
        <v>407.6773532714281</v>
      </c>
      <c r="Z183" s="311">
        <f>Z184</f>
        <v>407.6773532714281</v>
      </c>
      <c r="AA183" s="311">
        <f>Z183+$AB$2</f>
        <v>407.6773532714281</v>
      </c>
      <c r="AB183" s="300">
        <f>AA183-Y183</f>
        <v>0</v>
      </c>
      <c r="AC183" s="288">
        <f>AB183/Y183</f>
        <v>0</v>
      </c>
      <c r="AD183" s="289">
        <f>IF(ABS(AC183)&gt;0.04999,IF(ABS(AC183)&lt;0.15,1,0),0)</f>
        <v>0</v>
      </c>
      <c r="AE183" s="289">
        <f>IF(ABS(AC183)&gt;0.14999,IF(ABS(AC183)&lt;0.25,2,0),0)</f>
        <v>0</v>
      </c>
      <c r="AF183" s="289">
        <f>IF(ABS(AC183)&gt;0.25,3,0)</f>
        <v>0</v>
      </c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</row>
    <row r="184" spans="1:123" s="8" customFormat="1" ht="15">
      <c r="A184" s="9"/>
      <c r="B184" s="10"/>
      <c r="C184" s="7" t="s">
        <v>36</v>
      </c>
      <c r="D184" s="38"/>
      <c r="E184" s="38"/>
      <c r="F184" s="38"/>
      <c r="G184" s="38"/>
      <c r="H184" s="5">
        <f>data_input!E188</f>
        <v>332</v>
      </c>
      <c r="I184" s="5">
        <f>H184</f>
        <v>332</v>
      </c>
      <c r="J184" s="83">
        <f>data_input!F188</f>
        <v>1</v>
      </c>
      <c r="K184" s="5">
        <f>K181*J184</f>
        <v>828</v>
      </c>
      <c r="L184" s="5">
        <f>K184+I184</f>
        <v>1160</v>
      </c>
      <c r="M184" s="47"/>
      <c r="N184" s="92">
        <f>L184*$N$2</f>
        <v>105.09763578629072</v>
      </c>
      <c r="O184" s="308">
        <f>L184*$O$2</f>
        <v>105.09763578629072</v>
      </c>
      <c r="P184" s="86"/>
      <c r="Q184" s="66">
        <f>data_input!G188</f>
        <v>1.0440271865376252</v>
      </c>
      <c r="R184" s="66">
        <f>Q184</f>
        <v>1.0440271865376252</v>
      </c>
      <c r="S184" s="78">
        <f>L184/L181</f>
        <v>1</v>
      </c>
      <c r="T184" s="66">
        <f>T181*S184</f>
        <v>3338.635972813462</v>
      </c>
      <c r="U184" s="66">
        <f>T184+R184</f>
        <v>3339.68</v>
      </c>
      <c r="V184" s="47"/>
      <c r="W184" s="92">
        <f>U184*$W$2</f>
        <v>302.5797174851374</v>
      </c>
      <c r="X184" s="308">
        <f>U184*$X$2</f>
        <v>302.5797174851374</v>
      </c>
      <c r="Y184" s="92">
        <f>N184+W184</f>
        <v>407.6773532714281</v>
      </c>
      <c r="Z184" s="308">
        <f>O184+X184</f>
        <v>407.6773532714281</v>
      </c>
      <c r="AA184" s="308">
        <f>P184+Z184</f>
        <v>407.6773532714281</v>
      </c>
      <c r="AB184" s="296">
        <f>AA184-Y184</f>
        <v>0</v>
      </c>
      <c r="AC184" s="287"/>
      <c r="AD184" s="289"/>
      <c r="AE184" s="289"/>
      <c r="AF184" s="28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</row>
    <row r="185" spans="1:123" s="8" customFormat="1" ht="12.75">
      <c r="A185" s="7"/>
      <c r="B185" s="10"/>
      <c r="C185" s="7"/>
      <c r="D185" s="38"/>
      <c r="E185" s="38"/>
      <c r="F185" s="38"/>
      <c r="G185" s="38"/>
      <c r="H185" s="5"/>
      <c r="I185" s="5"/>
      <c r="J185" s="83"/>
      <c r="K185" s="5"/>
      <c r="L185" s="5"/>
      <c r="M185" s="47"/>
      <c r="N185" s="92"/>
      <c r="O185" s="308"/>
      <c r="P185" s="86"/>
      <c r="Q185" s="66"/>
      <c r="R185" s="66"/>
      <c r="S185" s="78"/>
      <c r="T185" s="66"/>
      <c r="U185" s="66"/>
      <c r="V185" s="47"/>
      <c r="W185" s="92"/>
      <c r="X185" s="308"/>
      <c r="Y185" s="92"/>
      <c r="Z185" s="308"/>
      <c r="AA185" s="308"/>
      <c r="AB185" s="296"/>
      <c r="AC185" s="287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</row>
    <row r="186" spans="1:123" s="8" customFormat="1" ht="15.75" thickBot="1">
      <c r="A186" s="20" t="s">
        <v>152</v>
      </c>
      <c r="B186" s="21"/>
      <c r="C186" s="22"/>
      <c r="D186" s="35"/>
      <c r="E186" s="35"/>
      <c r="F186" s="35"/>
      <c r="G186" s="35"/>
      <c r="H186" s="21">
        <f>data_input!E190</f>
        <v>11699</v>
      </c>
      <c r="I186" s="21">
        <f>I188</f>
        <v>8410</v>
      </c>
      <c r="J186" s="79">
        <f>data_input!F190</f>
        <v>1</v>
      </c>
      <c r="K186" s="21">
        <f>H186-I186</f>
        <v>3289</v>
      </c>
      <c r="L186" s="21">
        <f>L188</f>
        <v>11699</v>
      </c>
      <c r="M186" s="45">
        <f>H186-L186</f>
        <v>0</v>
      </c>
      <c r="N186" s="93">
        <f>N188</f>
        <v>1059.9458974688062</v>
      </c>
      <c r="O186" s="309">
        <f>O188</f>
        <v>1059.9458974688062</v>
      </c>
      <c r="P186" s="86"/>
      <c r="Q186" s="68">
        <f>data_input!G190</f>
        <v>3783.283</v>
      </c>
      <c r="R186" s="68">
        <f>R188</f>
        <v>3.339235020224861</v>
      </c>
      <c r="S186" s="79">
        <f>S188</f>
        <v>1</v>
      </c>
      <c r="T186" s="68">
        <f>Q186-R186</f>
        <v>3779.943764979775</v>
      </c>
      <c r="U186" s="68">
        <f>U188</f>
        <v>3783.283</v>
      </c>
      <c r="V186" s="45">
        <f>Q186-U186</f>
        <v>0</v>
      </c>
      <c r="W186" s="93">
        <f>W188</f>
        <v>342.77077483660804</v>
      </c>
      <c r="X186" s="309">
        <f>X188</f>
        <v>342.77077483660804</v>
      </c>
      <c r="Y186" s="93">
        <f>Y188</f>
        <v>1402.7166723054142</v>
      </c>
      <c r="Z186" s="309">
        <f>Z188</f>
        <v>1402.7166723054142</v>
      </c>
      <c r="AA186" s="309">
        <f>AA188</f>
        <v>1402.7166723054142</v>
      </c>
      <c r="AB186" s="297">
        <f>AA186-Y186</f>
        <v>0</v>
      </c>
      <c r="AC186" s="286">
        <f>AB186/Y186</f>
        <v>0</v>
      </c>
      <c r="AD186" s="289">
        <f>IF(ABS(AC186)&gt;0.04999,IF(ABS(AC186)&lt;0.15,1,0),0)</f>
        <v>0</v>
      </c>
      <c r="AE186" s="289">
        <f>IF(ABS(AC186)&gt;0.14999,IF(ABS(AC186)&lt;0.25,2,0),0)</f>
        <v>0</v>
      </c>
      <c r="AF186" s="289">
        <f>IF(ABS(AC186)&gt;0.25,3,0)</f>
        <v>0</v>
      </c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</row>
    <row r="187" spans="1:123" s="8" customFormat="1" ht="12.75">
      <c r="A187" s="16"/>
      <c r="B187" s="28"/>
      <c r="C187" s="23"/>
      <c r="D187" s="36"/>
      <c r="E187" s="36"/>
      <c r="F187" s="36"/>
      <c r="G187" s="36"/>
      <c r="H187" s="28"/>
      <c r="I187" s="28"/>
      <c r="J187" s="80"/>
      <c r="K187" s="28"/>
      <c r="L187" s="28"/>
      <c r="M187" s="47"/>
      <c r="N187" s="95"/>
      <c r="O187" s="310"/>
      <c r="P187" s="86"/>
      <c r="Q187" s="69"/>
      <c r="R187" s="69"/>
      <c r="S187" s="80"/>
      <c r="T187" s="69"/>
      <c r="U187" s="69"/>
      <c r="V187" s="47"/>
      <c r="W187" s="95"/>
      <c r="X187" s="310"/>
      <c r="Y187" s="95"/>
      <c r="Z187" s="310"/>
      <c r="AA187" s="310"/>
      <c r="AB187" s="298"/>
      <c r="AC187" s="29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</row>
    <row r="188" spans="1:123" s="8" customFormat="1" ht="15">
      <c r="A188" s="7"/>
      <c r="B188" s="19" t="s">
        <v>153</v>
      </c>
      <c r="C188" s="29"/>
      <c r="D188" s="37">
        <v>850</v>
      </c>
      <c r="E188" s="37" t="s">
        <v>264</v>
      </c>
      <c r="F188" s="37">
        <v>2</v>
      </c>
      <c r="G188" s="37"/>
      <c r="H188" s="19"/>
      <c r="I188" s="19">
        <f>I189</f>
        <v>8410</v>
      </c>
      <c r="J188" s="81">
        <f>data_input!F192</f>
        <v>1</v>
      </c>
      <c r="K188" s="19">
        <f>K189</f>
        <v>3289</v>
      </c>
      <c r="L188" s="19">
        <f>L189</f>
        <v>11699</v>
      </c>
      <c r="M188" s="45"/>
      <c r="N188" s="101">
        <f>N189</f>
        <v>1059.9458974688062</v>
      </c>
      <c r="O188" s="311">
        <f>O189</f>
        <v>1059.9458974688062</v>
      </c>
      <c r="P188" s="86"/>
      <c r="Q188" s="70"/>
      <c r="R188" s="70">
        <f>R189</f>
        <v>3.339235020224861</v>
      </c>
      <c r="S188" s="81">
        <f>S189</f>
        <v>1</v>
      </c>
      <c r="T188" s="70">
        <f>T189</f>
        <v>3779.943764979775</v>
      </c>
      <c r="U188" s="70">
        <f>U189</f>
        <v>3783.283</v>
      </c>
      <c r="V188" s="45"/>
      <c r="W188" s="101">
        <f>W189</f>
        <v>342.77077483660804</v>
      </c>
      <c r="X188" s="311">
        <f>X189</f>
        <v>342.77077483660804</v>
      </c>
      <c r="Y188" s="101">
        <f>Y189</f>
        <v>1402.7166723054142</v>
      </c>
      <c r="Z188" s="311">
        <f>Z189</f>
        <v>1402.7166723054142</v>
      </c>
      <c r="AA188" s="311">
        <f>Z188+$AB$2</f>
        <v>1402.7166723054142</v>
      </c>
      <c r="AB188" s="300">
        <f>AA188-Y188</f>
        <v>0</v>
      </c>
      <c r="AC188" s="288">
        <f>AB188/Y188</f>
        <v>0</v>
      </c>
      <c r="AD188" s="289">
        <f>IF(ABS(AC188)&gt;0.04999,IF(ABS(AC188)&lt;0.15,1,0),0)</f>
        <v>0</v>
      </c>
      <c r="AE188" s="289">
        <f>IF(ABS(AC188)&gt;0.14999,IF(ABS(AC188)&lt;0.25,2,0),0)</f>
        <v>0</v>
      </c>
      <c r="AF188" s="289">
        <f>IF(ABS(AC188)&gt;0.25,3,0)</f>
        <v>0</v>
      </c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</row>
    <row r="189" spans="1:123" s="8" customFormat="1" ht="15">
      <c r="A189" s="9"/>
      <c r="B189" s="10"/>
      <c r="C189" s="7" t="s">
        <v>37</v>
      </c>
      <c r="D189" s="38"/>
      <c r="E189" s="38"/>
      <c r="F189" s="38"/>
      <c r="G189" s="38"/>
      <c r="H189" s="5">
        <f>data_input!E193</f>
        <v>8410</v>
      </c>
      <c r="I189" s="5">
        <f>H189</f>
        <v>8410</v>
      </c>
      <c r="J189" s="83">
        <f>data_input!F193</f>
        <v>1</v>
      </c>
      <c r="K189" s="5">
        <f>K186*J189</f>
        <v>3289</v>
      </c>
      <c r="L189" s="5">
        <f>K189+I189</f>
        <v>11699</v>
      </c>
      <c r="M189" s="47"/>
      <c r="N189" s="92">
        <f>L189*$N$2</f>
        <v>1059.9458974688062</v>
      </c>
      <c r="O189" s="308">
        <f>L189*$O$2</f>
        <v>1059.9458974688062</v>
      </c>
      <c r="P189" s="86"/>
      <c r="Q189" s="66">
        <f>data_input!G193</f>
        <v>3.339235020224861</v>
      </c>
      <c r="R189" s="66">
        <f>Q189</f>
        <v>3.339235020224861</v>
      </c>
      <c r="S189" s="78">
        <f>L189/L186</f>
        <v>1</v>
      </c>
      <c r="T189" s="66">
        <f>T186*S189</f>
        <v>3779.943764979775</v>
      </c>
      <c r="U189" s="66">
        <f>T189+R189</f>
        <v>3783.283</v>
      </c>
      <c r="V189" s="47"/>
      <c r="W189" s="92">
        <f>U189*$W$2</f>
        <v>342.77077483660804</v>
      </c>
      <c r="X189" s="308">
        <f>U189*$X$2</f>
        <v>342.77077483660804</v>
      </c>
      <c r="Y189" s="92">
        <f>N189+W189</f>
        <v>1402.7166723054142</v>
      </c>
      <c r="Z189" s="308">
        <f>O189+X189</f>
        <v>1402.7166723054142</v>
      </c>
      <c r="AA189" s="308">
        <f>P189+Z189</f>
        <v>1402.7166723054142</v>
      </c>
      <c r="AB189" s="296">
        <f>AA189-Y189</f>
        <v>0</v>
      </c>
      <c r="AC189" s="287"/>
      <c r="AD189" s="289"/>
      <c r="AE189" s="289"/>
      <c r="AF189" s="28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</row>
    <row r="190" spans="1:123" s="8" customFormat="1" ht="12.75">
      <c r="A190" s="7"/>
      <c r="B190" s="10"/>
      <c r="C190" s="7"/>
      <c r="D190" s="38"/>
      <c r="E190" s="38"/>
      <c r="F190" s="38"/>
      <c r="G190" s="38"/>
      <c r="H190" s="5"/>
      <c r="I190" s="5"/>
      <c r="J190" s="83"/>
      <c r="K190" s="5"/>
      <c r="L190" s="5"/>
      <c r="M190" s="47"/>
      <c r="N190" s="92"/>
      <c r="O190" s="308"/>
      <c r="P190" s="86"/>
      <c r="Q190" s="66"/>
      <c r="R190" s="66"/>
      <c r="S190" s="78"/>
      <c r="T190" s="66"/>
      <c r="U190" s="66"/>
      <c r="V190" s="47"/>
      <c r="W190" s="92"/>
      <c r="X190" s="308"/>
      <c r="Y190" s="92"/>
      <c r="Z190" s="308"/>
      <c r="AA190" s="308"/>
      <c r="AB190" s="296"/>
      <c r="AC190" s="287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</row>
    <row r="191" spans="1:123" s="8" customFormat="1" ht="15.75" thickBot="1">
      <c r="A191" s="20" t="s">
        <v>154</v>
      </c>
      <c r="B191" s="21"/>
      <c r="C191" s="22"/>
      <c r="D191" s="35"/>
      <c r="E191" s="35"/>
      <c r="F191" s="35"/>
      <c r="G191" s="35"/>
      <c r="H191" s="21">
        <f>data_input!E195</f>
        <v>8966</v>
      </c>
      <c r="I191" s="21">
        <f>I193</f>
        <v>4935</v>
      </c>
      <c r="J191" s="79">
        <f>data_input!F195</f>
        <v>1</v>
      </c>
      <c r="K191" s="21">
        <f>H191-I191</f>
        <v>4031</v>
      </c>
      <c r="L191" s="21">
        <f>L193</f>
        <v>8966</v>
      </c>
      <c r="M191" s="45">
        <f>H191-L191</f>
        <v>0</v>
      </c>
      <c r="N191" s="93">
        <f>N193</f>
        <v>812.3322434998988</v>
      </c>
      <c r="O191" s="309">
        <f>O193</f>
        <v>812.3322434998988</v>
      </c>
      <c r="P191" s="86"/>
      <c r="Q191" s="68">
        <f>data_input!G195</f>
        <v>2373.265</v>
      </c>
      <c r="R191" s="68">
        <f>R193</f>
        <v>3.31823415161742</v>
      </c>
      <c r="S191" s="79">
        <f>S193</f>
        <v>1</v>
      </c>
      <c r="T191" s="68">
        <f>Q191-R191</f>
        <v>2369.9467658483823</v>
      </c>
      <c r="U191" s="68">
        <f>U193</f>
        <v>2373.265</v>
      </c>
      <c r="V191" s="45">
        <f>Q191-U191</f>
        <v>0</v>
      </c>
      <c r="W191" s="93">
        <f>W193</f>
        <v>215.02115568478555</v>
      </c>
      <c r="X191" s="309">
        <f>X193</f>
        <v>215.02115568478555</v>
      </c>
      <c r="Y191" s="93">
        <f>Y193</f>
        <v>1027.3533991846843</v>
      </c>
      <c r="Z191" s="309">
        <f>Z193</f>
        <v>1027.3533991846843</v>
      </c>
      <c r="AA191" s="309">
        <f>AA193</f>
        <v>1027.3533991846843</v>
      </c>
      <c r="AB191" s="297">
        <f>AA191-Y191</f>
        <v>0</v>
      </c>
      <c r="AC191" s="286">
        <f>AB191/Y191</f>
        <v>0</v>
      </c>
      <c r="AD191" s="289">
        <f>IF(ABS(AC191)&gt;0.04999,IF(ABS(AC191)&lt;0.15,1,0),0)</f>
        <v>0</v>
      </c>
      <c r="AE191" s="289">
        <f>IF(ABS(AC191)&gt;0.14999,IF(ABS(AC191)&lt;0.25,2,0),0)</f>
        <v>0</v>
      </c>
      <c r="AF191" s="289">
        <f>IF(ABS(AC191)&gt;0.25,3,0)</f>
        <v>0</v>
      </c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</row>
    <row r="192" spans="1:123" s="8" customFormat="1" ht="12.75">
      <c r="A192" s="16"/>
      <c r="B192" s="28"/>
      <c r="C192" s="23"/>
      <c r="D192" s="36"/>
      <c r="E192" s="36"/>
      <c r="F192" s="36"/>
      <c r="G192" s="36"/>
      <c r="H192" s="28"/>
      <c r="I192" s="28"/>
      <c r="J192" s="80"/>
      <c r="K192" s="28"/>
      <c r="L192" s="28"/>
      <c r="M192" s="47"/>
      <c r="N192" s="95"/>
      <c r="O192" s="310"/>
      <c r="P192" s="86"/>
      <c r="Q192" s="69"/>
      <c r="R192" s="69"/>
      <c r="S192" s="80"/>
      <c r="T192" s="69"/>
      <c r="U192" s="69"/>
      <c r="V192" s="47"/>
      <c r="W192" s="95"/>
      <c r="X192" s="310"/>
      <c r="Y192" s="95"/>
      <c r="Z192" s="310"/>
      <c r="AA192" s="310"/>
      <c r="AB192" s="298"/>
      <c r="AC192" s="29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</row>
    <row r="193" spans="1:123" s="8" customFormat="1" ht="15">
      <c r="A193" s="7"/>
      <c r="B193" s="19" t="s">
        <v>155</v>
      </c>
      <c r="C193" s="29"/>
      <c r="D193" s="37">
        <v>872</v>
      </c>
      <c r="E193" s="37" t="s">
        <v>265</v>
      </c>
      <c r="F193" s="37">
        <v>2</v>
      </c>
      <c r="G193" s="37"/>
      <c r="H193" s="19"/>
      <c r="I193" s="19">
        <f>I194</f>
        <v>4935</v>
      </c>
      <c r="J193" s="81">
        <f>data_input!F197</f>
        <v>1</v>
      </c>
      <c r="K193" s="19">
        <f>K194</f>
        <v>4031</v>
      </c>
      <c r="L193" s="19">
        <f>L194</f>
        <v>8966</v>
      </c>
      <c r="M193" s="45"/>
      <c r="N193" s="101">
        <f>N194</f>
        <v>812.3322434998988</v>
      </c>
      <c r="O193" s="311">
        <f>O194</f>
        <v>812.3322434998988</v>
      </c>
      <c r="P193" s="86"/>
      <c r="Q193" s="70"/>
      <c r="R193" s="70">
        <f>R194</f>
        <v>3.31823415161742</v>
      </c>
      <c r="S193" s="81">
        <f>S194</f>
        <v>1</v>
      </c>
      <c r="T193" s="70">
        <f>T194</f>
        <v>2369.9467658483823</v>
      </c>
      <c r="U193" s="70">
        <f>U194</f>
        <v>2373.265</v>
      </c>
      <c r="V193" s="45"/>
      <c r="W193" s="101">
        <f>W194</f>
        <v>215.02115568478555</v>
      </c>
      <c r="X193" s="311">
        <f>X194</f>
        <v>215.02115568478555</v>
      </c>
      <c r="Y193" s="101">
        <f>Y194</f>
        <v>1027.3533991846843</v>
      </c>
      <c r="Z193" s="311">
        <f>Z194</f>
        <v>1027.3533991846843</v>
      </c>
      <c r="AA193" s="311">
        <f>Z193+$AB$2</f>
        <v>1027.3533991846843</v>
      </c>
      <c r="AB193" s="300">
        <f>AA193-Y193</f>
        <v>0</v>
      </c>
      <c r="AC193" s="288">
        <f>AB193/Y193</f>
        <v>0</v>
      </c>
      <c r="AD193" s="289">
        <f>IF(ABS(AC193)&gt;0.04999,IF(ABS(AC193)&lt;0.15,1,0),0)</f>
        <v>0</v>
      </c>
      <c r="AE193" s="289">
        <f>IF(ABS(AC193)&gt;0.14999,IF(ABS(AC193)&lt;0.25,2,0),0)</f>
        <v>0</v>
      </c>
      <c r="AF193" s="289">
        <f>IF(ABS(AC193)&gt;0.25,3,0)</f>
        <v>0</v>
      </c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</row>
    <row r="194" spans="1:123" s="8" customFormat="1" ht="15">
      <c r="A194" s="9"/>
      <c r="B194" s="10"/>
      <c r="C194" s="7" t="s">
        <v>38</v>
      </c>
      <c r="D194" s="38"/>
      <c r="E194" s="38"/>
      <c r="F194" s="38"/>
      <c r="G194" s="38"/>
      <c r="H194" s="5">
        <f>data_input!E198</f>
        <v>4935</v>
      </c>
      <c r="I194" s="5">
        <f>H194</f>
        <v>4935</v>
      </c>
      <c r="J194" s="83">
        <f>data_input!F198</f>
        <v>1</v>
      </c>
      <c r="K194" s="5">
        <f>K191*J194</f>
        <v>4031</v>
      </c>
      <c r="L194" s="5">
        <f>K194+I194</f>
        <v>8966</v>
      </c>
      <c r="M194" s="47"/>
      <c r="N194" s="92">
        <f>L194*$N$2</f>
        <v>812.3322434998988</v>
      </c>
      <c r="O194" s="308">
        <f>L194*$O$2</f>
        <v>812.3322434998988</v>
      </c>
      <c r="P194" s="86"/>
      <c r="Q194" s="66">
        <f>data_input!G198</f>
        <v>3.31823415161742</v>
      </c>
      <c r="R194" s="66">
        <f>Q194</f>
        <v>3.31823415161742</v>
      </c>
      <c r="S194" s="78">
        <f>L194/L191</f>
        <v>1</v>
      </c>
      <c r="T194" s="66">
        <f>T191*S194</f>
        <v>2369.9467658483823</v>
      </c>
      <c r="U194" s="66">
        <f>T194+R194</f>
        <v>2373.265</v>
      </c>
      <c r="V194" s="47"/>
      <c r="W194" s="92">
        <f>U194*$W$2</f>
        <v>215.02115568478555</v>
      </c>
      <c r="X194" s="308">
        <f>U194*$X$2</f>
        <v>215.02115568478555</v>
      </c>
      <c r="Y194" s="92">
        <f>N194+W194</f>
        <v>1027.3533991846843</v>
      </c>
      <c r="Z194" s="308">
        <f>O194+X194</f>
        <v>1027.3533991846843</v>
      </c>
      <c r="AA194" s="308">
        <f>P194+Z194</f>
        <v>1027.3533991846843</v>
      </c>
      <c r="AB194" s="296">
        <f>AA194-Y194</f>
        <v>0</v>
      </c>
      <c r="AC194" s="287"/>
      <c r="AD194" s="289"/>
      <c r="AE194" s="289"/>
      <c r="AF194" s="28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</row>
    <row r="195" spans="1:123" s="8" customFormat="1" ht="12.75">
      <c r="A195" s="7"/>
      <c r="B195" s="10"/>
      <c r="C195" s="7"/>
      <c r="D195" s="38"/>
      <c r="E195" s="38"/>
      <c r="F195" s="38"/>
      <c r="G195" s="38"/>
      <c r="H195" s="5"/>
      <c r="I195" s="5"/>
      <c r="J195" s="83"/>
      <c r="K195" s="5"/>
      <c r="L195" s="5"/>
      <c r="M195" s="47"/>
      <c r="N195" s="92"/>
      <c r="O195" s="308"/>
      <c r="P195" s="86"/>
      <c r="Q195" s="66"/>
      <c r="R195" s="66"/>
      <c r="S195" s="78"/>
      <c r="T195" s="66"/>
      <c r="U195" s="66"/>
      <c r="V195" s="47"/>
      <c r="W195" s="92"/>
      <c r="X195" s="308"/>
      <c r="Y195" s="92"/>
      <c r="Z195" s="308"/>
      <c r="AA195" s="308"/>
      <c r="AB195" s="296"/>
      <c r="AC195" s="287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</row>
    <row r="196" spans="1:123" s="8" customFormat="1" ht="15.75" thickBot="1">
      <c r="A196" s="20" t="s">
        <v>156</v>
      </c>
      <c r="B196" s="21"/>
      <c r="C196" s="22"/>
      <c r="D196" s="35"/>
      <c r="E196" s="35"/>
      <c r="F196" s="35"/>
      <c r="G196" s="35"/>
      <c r="H196" s="21">
        <f>data_input!E200</f>
        <v>2890</v>
      </c>
      <c r="I196" s="21">
        <f>I198</f>
        <v>1741</v>
      </c>
      <c r="J196" s="79">
        <f>data_input!F200</f>
        <v>1</v>
      </c>
      <c r="K196" s="21">
        <f>H196-I196</f>
        <v>1149</v>
      </c>
      <c r="L196" s="21">
        <f>L198</f>
        <v>2890</v>
      </c>
      <c r="M196" s="45">
        <f>H196-L196</f>
        <v>0</v>
      </c>
      <c r="N196" s="93">
        <f>N198</f>
        <v>261.83807536412087</v>
      </c>
      <c r="O196" s="309">
        <f>O198</f>
        <v>261.83807536412087</v>
      </c>
      <c r="P196" s="86"/>
      <c r="Q196" s="68">
        <f>data_input!G200</f>
        <v>1620.369</v>
      </c>
      <c r="R196" s="68">
        <f>R198</f>
        <v>0.9699515569104643</v>
      </c>
      <c r="S196" s="79">
        <f>S198</f>
        <v>1</v>
      </c>
      <c r="T196" s="68">
        <f>Q196-R196</f>
        <v>1619.3990484430894</v>
      </c>
      <c r="U196" s="68">
        <f>U198</f>
        <v>1620.369</v>
      </c>
      <c r="V196" s="45">
        <f>Q196-U196</f>
        <v>0</v>
      </c>
      <c r="W196" s="93">
        <f>W198</f>
        <v>146.80771638051388</v>
      </c>
      <c r="X196" s="309">
        <f>X198</f>
        <v>146.80771638051388</v>
      </c>
      <c r="Y196" s="93">
        <f>Y198</f>
        <v>408.6457917446347</v>
      </c>
      <c r="Z196" s="309">
        <f>Z198</f>
        <v>408.6457917446347</v>
      </c>
      <c r="AA196" s="309">
        <f>AA198</f>
        <v>408.6457917446347</v>
      </c>
      <c r="AB196" s="297">
        <f>AA196-Y196</f>
        <v>0</v>
      </c>
      <c r="AC196" s="286">
        <f>AB196/Y196</f>
        <v>0</v>
      </c>
      <c r="AD196" s="289">
        <f>IF(ABS(AC196)&gt;0.04999,IF(ABS(AC196)&lt;0.15,1,0),0)</f>
        <v>0</v>
      </c>
      <c r="AE196" s="289">
        <f>IF(ABS(AC196)&gt;0.14999,IF(ABS(AC196)&lt;0.25,2,0),0)</f>
        <v>0</v>
      </c>
      <c r="AF196" s="289">
        <f>IF(ABS(AC196)&gt;0.25,3,0)</f>
        <v>0</v>
      </c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</row>
    <row r="197" spans="1:123" s="8" customFormat="1" ht="12.75">
      <c r="A197" s="16"/>
      <c r="B197" s="28"/>
      <c r="C197" s="23"/>
      <c r="D197" s="36"/>
      <c r="E197" s="36"/>
      <c r="F197" s="36"/>
      <c r="G197" s="36"/>
      <c r="H197" s="28"/>
      <c r="I197" s="28"/>
      <c r="J197" s="80"/>
      <c r="K197" s="28"/>
      <c r="L197" s="28"/>
      <c r="M197" s="47"/>
      <c r="N197" s="95"/>
      <c r="O197" s="310"/>
      <c r="P197" s="86"/>
      <c r="Q197" s="69"/>
      <c r="R197" s="69"/>
      <c r="S197" s="80"/>
      <c r="T197" s="69"/>
      <c r="U197" s="69"/>
      <c r="V197" s="47"/>
      <c r="W197" s="95"/>
      <c r="X197" s="310"/>
      <c r="Y197" s="95"/>
      <c r="Z197" s="310"/>
      <c r="AA197" s="310"/>
      <c r="AB197" s="298"/>
      <c r="AC197" s="29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</row>
    <row r="198" spans="1:123" s="8" customFormat="1" ht="15">
      <c r="A198" s="7"/>
      <c r="B198" s="19" t="s">
        <v>157</v>
      </c>
      <c r="C198" s="29"/>
      <c r="D198" s="37">
        <v>854</v>
      </c>
      <c r="E198" s="37" t="s">
        <v>266</v>
      </c>
      <c r="F198" s="37">
        <v>2</v>
      </c>
      <c r="G198" s="37"/>
      <c r="H198" s="19"/>
      <c r="I198" s="19">
        <f>I199</f>
        <v>1741</v>
      </c>
      <c r="J198" s="81">
        <f>data_input!F202</f>
        <v>1</v>
      </c>
      <c r="K198" s="19">
        <f>K199</f>
        <v>1149</v>
      </c>
      <c r="L198" s="19">
        <f>L199</f>
        <v>2890</v>
      </c>
      <c r="M198" s="45"/>
      <c r="N198" s="101">
        <f>N199</f>
        <v>261.83807536412087</v>
      </c>
      <c r="O198" s="311">
        <f>O199</f>
        <v>261.83807536412087</v>
      </c>
      <c r="P198" s="86"/>
      <c r="Q198" s="70"/>
      <c r="R198" s="70">
        <f>R199</f>
        <v>0.9699515569104643</v>
      </c>
      <c r="S198" s="81">
        <f>S199</f>
        <v>1</v>
      </c>
      <c r="T198" s="70">
        <f>T199</f>
        <v>1619.3990484430894</v>
      </c>
      <c r="U198" s="70">
        <f>U199</f>
        <v>1620.369</v>
      </c>
      <c r="V198" s="45"/>
      <c r="W198" s="101">
        <f>W199</f>
        <v>146.80771638051388</v>
      </c>
      <c r="X198" s="311">
        <f>X199</f>
        <v>146.80771638051388</v>
      </c>
      <c r="Y198" s="101">
        <f>Y199</f>
        <v>408.6457917446347</v>
      </c>
      <c r="Z198" s="311">
        <f>Z199</f>
        <v>408.6457917446347</v>
      </c>
      <c r="AA198" s="311">
        <f>Z198+$AB$2</f>
        <v>408.6457917446347</v>
      </c>
      <c r="AB198" s="300">
        <f>AA198-Y198</f>
        <v>0</v>
      </c>
      <c r="AC198" s="288">
        <f>AB198/Y198</f>
        <v>0</v>
      </c>
      <c r="AD198" s="289">
        <f>IF(ABS(AC198)&gt;0.04999,IF(ABS(AC198)&lt;0.15,1,0),0)</f>
        <v>0</v>
      </c>
      <c r="AE198" s="289">
        <f>IF(ABS(AC198)&gt;0.14999,IF(ABS(AC198)&lt;0.25,2,0),0)</f>
        <v>0</v>
      </c>
      <c r="AF198" s="289">
        <f>IF(ABS(AC198)&gt;0.25,3,0)</f>
        <v>0</v>
      </c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</row>
    <row r="199" spans="1:123" s="8" customFormat="1" ht="15">
      <c r="A199" s="9"/>
      <c r="B199" s="10"/>
      <c r="C199" s="7" t="s">
        <v>315</v>
      </c>
      <c r="D199" s="38"/>
      <c r="E199" s="38"/>
      <c r="F199" s="38"/>
      <c r="G199" s="38"/>
      <c r="H199" s="5">
        <f>data_input!E203</f>
        <v>1741</v>
      </c>
      <c r="I199" s="5">
        <f>H199</f>
        <v>1741</v>
      </c>
      <c r="J199" s="83">
        <f>data_input!F203</f>
        <v>1</v>
      </c>
      <c r="K199" s="5">
        <f>K196*J199</f>
        <v>1149</v>
      </c>
      <c r="L199" s="5">
        <f>K199+I199</f>
        <v>2890</v>
      </c>
      <c r="M199" s="47"/>
      <c r="N199" s="92">
        <f>L199*$N$2</f>
        <v>261.83807536412087</v>
      </c>
      <c r="O199" s="308">
        <f>L199*$O$2</f>
        <v>261.83807536412087</v>
      </c>
      <c r="P199" s="86"/>
      <c r="Q199" s="66">
        <f>data_input!G203</f>
        <v>0.9699515569104643</v>
      </c>
      <c r="R199" s="66">
        <f>Q199</f>
        <v>0.9699515569104643</v>
      </c>
      <c r="S199" s="78">
        <f>L199/L196</f>
        <v>1</v>
      </c>
      <c r="T199" s="66">
        <f>T196*S199</f>
        <v>1619.3990484430894</v>
      </c>
      <c r="U199" s="66">
        <f>T199+R199</f>
        <v>1620.369</v>
      </c>
      <c r="V199" s="47"/>
      <c r="W199" s="92">
        <f>U199*$W$2</f>
        <v>146.80771638051388</v>
      </c>
      <c r="X199" s="308">
        <f>U199*$X$2</f>
        <v>146.80771638051388</v>
      </c>
      <c r="Y199" s="92">
        <f>N199+W199</f>
        <v>408.6457917446347</v>
      </c>
      <c r="Z199" s="308">
        <f>O199+X199</f>
        <v>408.6457917446347</v>
      </c>
      <c r="AA199" s="308">
        <f>P199+Z199</f>
        <v>408.6457917446347</v>
      </c>
      <c r="AB199" s="296">
        <f>AA199-Y199</f>
        <v>0</v>
      </c>
      <c r="AC199" s="287"/>
      <c r="AD199" s="289"/>
      <c r="AE199" s="289"/>
      <c r="AF199" s="28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</row>
    <row r="200" spans="2:29" s="9" customFormat="1" ht="12.75">
      <c r="B200" s="10"/>
      <c r="C200" s="7"/>
      <c r="D200" s="38"/>
      <c r="E200" s="38"/>
      <c r="F200" s="38"/>
      <c r="G200" s="38"/>
      <c r="H200" s="5"/>
      <c r="I200" s="5"/>
      <c r="J200" s="83"/>
      <c r="K200" s="5"/>
      <c r="L200" s="5"/>
      <c r="M200" s="47"/>
      <c r="N200" s="92"/>
      <c r="O200" s="308"/>
      <c r="P200" s="86"/>
      <c r="Q200" s="66"/>
      <c r="R200" s="66"/>
      <c r="S200" s="78"/>
      <c r="T200" s="66"/>
      <c r="U200" s="66"/>
      <c r="V200" s="47"/>
      <c r="W200" s="92"/>
      <c r="X200" s="308"/>
      <c r="Y200" s="92"/>
      <c r="Z200" s="308"/>
      <c r="AA200" s="308"/>
      <c r="AB200" s="296"/>
      <c r="AC200" s="287"/>
    </row>
    <row r="201" spans="1:32" s="9" customFormat="1" ht="15.75" thickBot="1">
      <c r="A201" s="20" t="s">
        <v>159</v>
      </c>
      <c r="B201" s="21"/>
      <c r="C201" s="22"/>
      <c r="D201" s="35"/>
      <c r="E201" s="35"/>
      <c r="F201" s="35"/>
      <c r="G201" s="35"/>
      <c r="H201" s="21">
        <f>data_input!E205</f>
        <v>1206</v>
      </c>
      <c r="I201" s="21">
        <f>I203</f>
        <v>343</v>
      </c>
      <c r="J201" s="79">
        <f>data_input!F205</f>
        <v>1</v>
      </c>
      <c r="K201" s="21">
        <f>H201-I201</f>
        <v>863</v>
      </c>
      <c r="L201" s="21">
        <f>L203</f>
        <v>1206</v>
      </c>
      <c r="M201" s="45">
        <f>H201-L201</f>
        <v>0</v>
      </c>
      <c r="N201" s="93">
        <f>N203</f>
        <v>109.26530065367811</v>
      </c>
      <c r="O201" s="309">
        <f>O203</f>
        <v>109.26530065367811</v>
      </c>
      <c r="P201" s="86"/>
      <c r="Q201" s="68">
        <f>data_input!G205</f>
        <v>4668.175</v>
      </c>
      <c r="R201" s="68">
        <f>R203</f>
        <v>0.3361517361896504</v>
      </c>
      <c r="S201" s="79">
        <f>S203</f>
        <v>1</v>
      </c>
      <c r="T201" s="68">
        <f>Q201-R201</f>
        <v>4667.83884826381</v>
      </c>
      <c r="U201" s="68">
        <f>U203</f>
        <v>4668.175</v>
      </c>
      <c r="V201" s="45">
        <f>Q201-U201</f>
        <v>0</v>
      </c>
      <c r="W201" s="93">
        <f>W203</f>
        <v>422.94323787643765</v>
      </c>
      <c r="X201" s="309">
        <f>X203</f>
        <v>422.94323787643765</v>
      </c>
      <c r="Y201" s="93">
        <f>Y203</f>
        <v>532.2085385301158</v>
      </c>
      <c r="Z201" s="309">
        <f>Z203</f>
        <v>532.2085385301158</v>
      </c>
      <c r="AA201" s="309">
        <f>AA203</f>
        <v>532.2085385301158</v>
      </c>
      <c r="AB201" s="297">
        <f>AA201-Y201</f>
        <v>0</v>
      </c>
      <c r="AC201" s="286">
        <f>AB201/Y201</f>
        <v>0</v>
      </c>
      <c r="AD201" s="289">
        <f>IF(ABS(AC201)&gt;0.04999,IF(ABS(AC201)&lt;0.15,1,0),0)</f>
        <v>0</v>
      </c>
      <c r="AE201" s="289">
        <f>IF(ABS(AC201)&gt;0.14999,IF(ABS(AC201)&lt;0.25,2,0),0)</f>
        <v>0</v>
      </c>
      <c r="AF201" s="289">
        <f>IF(ABS(AC201)&gt;0.25,3,0)</f>
        <v>0</v>
      </c>
    </row>
    <row r="202" spans="1:29" s="9" customFormat="1" ht="12.75">
      <c r="A202" s="16"/>
      <c r="B202" s="28"/>
      <c r="C202" s="23"/>
      <c r="D202" s="36"/>
      <c r="E202" s="36"/>
      <c r="F202" s="36"/>
      <c r="G202" s="36"/>
      <c r="H202" s="28"/>
      <c r="I202" s="28"/>
      <c r="J202" s="80"/>
      <c r="K202" s="28"/>
      <c r="L202" s="28"/>
      <c r="M202" s="47"/>
      <c r="N202" s="95"/>
      <c r="O202" s="310"/>
      <c r="P202" s="86"/>
      <c r="Q202" s="69"/>
      <c r="R202" s="69"/>
      <c r="S202" s="80"/>
      <c r="T202" s="69"/>
      <c r="U202" s="69"/>
      <c r="V202" s="47"/>
      <c r="W202" s="95"/>
      <c r="X202" s="310"/>
      <c r="Y202" s="95"/>
      <c r="Z202" s="310"/>
      <c r="AA202" s="310"/>
      <c r="AB202" s="298"/>
      <c r="AC202" s="299"/>
    </row>
    <row r="203" spans="1:32" s="9" customFormat="1" ht="15">
      <c r="A203" s="7"/>
      <c r="B203" s="19" t="s">
        <v>160</v>
      </c>
      <c r="C203" s="29"/>
      <c r="D203" s="37">
        <v>874</v>
      </c>
      <c r="E203" s="37" t="s">
        <v>267</v>
      </c>
      <c r="F203" s="37">
        <v>2</v>
      </c>
      <c r="G203" s="37"/>
      <c r="H203" s="19"/>
      <c r="I203" s="19">
        <f>I204</f>
        <v>343</v>
      </c>
      <c r="J203" s="81">
        <f>data_input!F207</f>
        <v>1</v>
      </c>
      <c r="K203" s="19">
        <f>K204</f>
        <v>863</v>
      </c>
      <c r="L203" s="19">
        <f>L204</f>
        <v>1206</v>
      </c>
      <c r="M203" s="45"/>
      <c r="N203" s="101">
        <f>N204</f>
        <v>109.26530065367811</v>
      </c>
      <c r="O203" s="311">
        <f>O204</f>
        <v>109.26530065367811</v>
      </c>
      <c r="P203" s="86"/>
      <c r="Q203" s="70"/>
      <c r="R203" s="70">
        <f>R204</f>
        <v>0.3361517361896504</v>
      </c>
      <c r="S203" s="81">
        <f>S204</f>
        <v>1</v>
      </c>
      <c r="T203" s="70">
        <f>T204</f>
        <v>4667.83884826381</v>
      </c>
      <c r="U203" s="70">
        <f>U204</f>
        <v>4668.175</v>
      </c>
      <c r="V203" s="45"/>
      <c r="W203" s="101">
        <f>W204</f>
        <v>422.94323787643765</v>
      </c>
      <c r="X203" s="311">
        <f>X204</f>
        <v>422.94323787643765</v>
      </c>
      <c r="Y203" s="101">
        <f>Y204</f>
        <v>532.2085385301158</v>
      </c>
      <c r="Z203" s="311">
        <f>Z204</f>
        <v>532.2085385301158</v>
      </c>
      <c r="AA203" s="311">
        <f>Z203+$AB$2</f>
        <v>532.2085385301158</v>
      </c>
      <c r="AB203" s="300">
        <f>AA203-Y203</f>
        <v>0</v>
      </c>
      <c r="AC203" s="288">
        <f>AB203/Y203</f>
        <v>0</v>
      </c>
      <c r="AD203" s="289">
        <f>IF(ABS(AC203)&gt;0.04999,IF(ABS(AC203)&lt;0.15,1,0),0)</f>
        <v>0</v>
      </c>
      <c r="AE203" s="289">
        <f>IF(ABS(AC203)&gt;0.14999,IF(ABS(AC203)&lt;0.25,2,0),0)</f>
        <v>0</v>
      </c>
      <c r="AF203" s="289">
        <f>IF(ABS(AC203)&gt;0.25,3,0)</f>
        <v>0</v>
      </c>
    </row>
    <row r="204" spans="2:32" s="9" customFormat="1" ht="15">
      <c r="B204" s="10"/>
      <c r="C204" s="7" t="s">
        <v>39</v>
      </c>
      <c r="D204" s="38"/>
      <c r="E204" s="38"/>
      <c r="F204" s="38"/>
      <c r="G204" s="38"/>
      <c r="H204" s="5">
        <f>data_input!E208</f>
        <v>343</v>
      </c>
      <c r="I204" s="5">
        <f>H204</f>
        <v>343</v>
      </c>
      <c r="J204" s="83">
        <f>data_input!F208</f>
        <v>1</v>
      </c>
      <c r="K204" s="5">
        <f>K201*J204</f>
        <v>863</v>
      </c>
      <c r="L204" s="5">
        <f>K204+I204</f>
        <v>1206</v>
      </c>
      <c r="M204" s="47"/>
      <c r="N204" s="92">
        <f>L204*$N$2</f>
        <v>109.26530065367811</v>
      </c>
      <c r="O204" s="308">
        <f>L204*$O$2</f>
        <v>109.26530065367811</v>
      </c>
      <c r="P204" s="86"/>
      <c r="Q204" s="66">
        <f>data_input!G208</f>
        <v>0.3361517361896504</v>
      </c>
      <c r="R204" s="66">
        <f>Q204</f>
        <v>0.3361517361896504</v>
      </c>
      <c r="S204" s="78">
        <f>L204/L201</f>
        <v>1</v>
      </c>
      <c r="T204" s="66">
        <f>T201*S204</f>
        <v>4667.83884826381</v>
      </c>
      <c r="U204" s="66">
        <f>T204+R204</f>
        <v>4668.175</v>
      </c>
      <c r="V204" s="47"/>
      <c r="W204" s="92">
        <f>U204*$W$2</f>
        <v>422.94323787643765</v>
      </c>
      <c r="X204" s="308">
        <f>U204*$X$2</f>
        <v>422.94323787643765</v>
      </c>
      <c r="Y204" s="92">
        <f>N204+W204</f>
        <v>532.2085385301158</v>
      </c>
      <c r="Z204" s="308">
        <f>O204+X204</f>
        <v>532.2085385301158</v>
      </c>
      <c r="AA204" s="308">
        <f>P204+Z204</f>
        <v>532.2085385301158</v>
      </c>
      <c r="AB204" s="296">
        <f>AA204-Y204</f>
        <v>0</v>
      </c>
      <c r="AC204" s="287"/>
      <c r="AD204" s="289"/>
      <c r="AE204" s="289"/>
      <c r="AF204" s="289"/>
    </row>
    <row r="205" spans="2:29" s="9" customFormat="1" ht="12.75">
      <c r="B205" s="10"/>
      <c r="C205" s="7"/>
      <c r="D205" s="38"/>
      <c r="E205" s="38"/>
      <c r="F205" s="38"/>
      <c r="G205" s="38"/>
      <c r="H205" s="5"/>
      <c r="I205" s="5"/>
      <c r="J205" s="83"/>
      <c r="K205" s="5"/>
      <c r="L205" s="5"/>
      <c r="M205" s="47"/>
      <c r="N205" s="92"/>
      <c r="O205" s="308"/>
      <c r="P205" s="86"/>
      <c r="Q205" s="66"/>
      <c r="R205" s="66"/>
      <c r="S205" s="78"/>
      <c r="T205" s="66"/>
      <c r="U205" s="66"/>
      <c r="V205" s="47"/>
      <c r="W205" s="92"/>
      <c r="X205" s="308"/>
      <c r="Y205" s="92"/>
      <c r="Z205" s="308"/>
      <c r="AA205" s="308"/>
      <c r="AB205" s="296"/>
      <c r="AC205" s="287"/>
    </row>
    <row r="206" spans="1:32" s="9" customFormat="1" ht="15.75" thickBot="1">
      <c r="A206" s="20" t="s">
        <v>161</v>
      </c>
      <c r="B206" s="21"/>
      <c r="C206" s="22"/>
      <c r="D206" s="35"/>
      <c r="E206" s="35"/>
      <c r="F206" s="35"/>
      <c r="G206" s="35"/>
      <c r="H206" s="21">
        <f>data_input!E210</f>
        <v>1734</v>
      </c>
      <c r="I206" s="21">
        <f>I208</f>
        <v>615</v>
      </c>
      <c r="J206" s="79">
        <f>data_input!F210</f>
        <v>1</v>
      </c>
      <c r="K206" s="21">
        <f>H206-I206</f>
        <v>1119</v>
      </c>
      <c r="L206" s="21">
        <f>L208</f>
        <v>1734</v>
      </c>
      <c r="M206" s="45">
        <f>H206-L206</f>
        <v>0</v>
      </c>
      <c r="N206" s="93">
        <f>N208</f>
        <v>157.1028452184725</v>
      </c>
      <c r="O206" s="309">
        <f>O208</f>
        <v>157.1028452184725</v>
      </c>
      <c r="P206" s="86"/>
      <c r="Q206" s="68">
        <f>data_input!G210</f>
        <v>2642.598</v>
      </c>
      <c r="R206" s="68">
        <f>R208</f>
        <v>0.7828804278707472</v>
      </c>
      <c r="S206" s="79">
        <f>S208</f>
        <v>1</v>
      </c>
      <c r="T206" s="68">
        <f>Q206-R206</f>
        <v>2641.8151195721293</v>
      </c>
      <c r="U206" s="68">
        <f>U208</f>
        <v>2642.598</v>
      </c>
      <c r="V206" s="45">
        <f>Q206-U206</f>
        <v>0</v>
      </c>
      <c r="W206" s="93">
        <f>W208</f>
        <v>239.4231052875692</v>
      </c>
      <c r="X206" s="309">
        <f>X208</f>
        <v>239.4231052875692</v>
      </c>
      <c r="Y206" s="93">
        <f>Y208</f>
        <v>396.5259505060417</v>
      </c>
      <c r="Z206" s="309">
        <f>Z208</f>
        <v>396.5259505060417</v>
      </c>
      <c r="AA206" s="309">
        <f>AA208</f>
        <v>396.5259505060417</v>
      </c>
      <c r="AB206" s="297">
        <f>AA206-Y206</f>
        <v>0</v>
      </c>
      <c r="AC206" s="286">
        <f>AB206/Y206</f>
        <v>0</v>
      </c>
      <c r="AD206" s="289">
        <f>IF(ABS(AC206)&gt;0.04999,IF(ABS(AC206)&lt;0.15,1,0),0)</f>
        <v>0</v>
      </c>
      <c r="AE206" s="289">
        <f>IF(ABS(AC206)&gt;0.14999,IF(ABS(AC206)&lt;0.25,2,0),0)</f>
        <v>0</v>
      </c>
      <c r="AF206" s="289">
        <f>IF(ABS(AC206)&gt;0.25,3,0)</f>
        <v>0</v>
      </c>
    </row>
    <row r="207" spans="1:29" s="9" customFormat="1" ht="12.75">
      <c r="A207" s="16"/>
      <c r="B207" s="28"/>
      <c r="C207" s="23"/>
      <c r="D207" s="36"/>
      <c r="E207" s="36"/>
      <c r="F207" s="36"/>
      <c r="G207" s="36"/>
      <c r="H207" s="28"/>
      <c r="I207" s="28"/>
      <c r="J207" s="80"/>
      <c r="K207" s="28"/>
      <c r="L207" s="28"/>
      <c r="M207" s="47"/>
      <c r="N207" s="95"/>
      <c r="O207" s="310"/>
      <c r="P207" s="86"/>
      <c r="Q207" s="69"/>
      <c r="R207" s="69"/>
      <c r="S207" s="80"/>
      <c r="T207" s="69"/>
      <c r="U207" s="69"/>
      <c r="V207" s="47"/>
      <c r="W207" s="95"/>
      <c r="X207" s="310"/>
      <c r="Y207" s="95"/>
      <c r="Z207" s="310"/>
      <c r="AA207" s="310"/>
      <c r="AB207" s="298"/>
      <c r="AC207" s="299"/>
    </row>
    <row r="208" spans="1:32" s="9" customFormat="1" ht="15">
      <c r="A208" s="7"/>
      <c r="B208" s="19" t="s">
        <v>162</v>
      </c>
      <c r="C208" s="29"/>
      <c r="D208" s="37">
        <v>797</v>
      </c>
      <c r="E208" s="37" t="s">
        <v>268</v>
      </c>
      <c r="F208" s="37">
        <v>2</v>
      </c>
      <c r="G208" s="37"/>
      <c r="H208" s="19"/>
      <c r="I208" s="19">
        <f>I209</f>
        <v>615</v>
      </c>
      <c r="J208" s="81">
        <f>data_input!F212</f>
        <v>1</v>
      </c>
      <c r="K208" s="19">
        <f>K209</f>
        <v>1119</v>
      </c>
      <c r="L208" s="19">
        <f>L209</f>
        <v>1734</v>
      </c>
      <c r="M208" s="45"/>
      <c r="N208" s="101">
        <f>N209</f>
        <v>157.1028452184725</v>
      </c>
      <c r="O208" s="311">
        <f>O209</f>
        <v>157.1028452184725</v>
      </c>
      <c r="P208" s="86"/>
      <c r="Q208" s="70"/>
      <c r="R208" s="70">
        <f>R209</f>
        <v>0.7828804278707472</v>
      </c>
      <c r="S208" s="81">
        <f>S209</f>
        <v>1</v>
      </c>
      <c r="T208" s="70">
        <f>T209</f>
        <v>2641.8151195721293</v>
      </c>
      <c r="U208" s="70">
        <f>U209</f>
        <v>2642.598</v>
      </c>
      <c r="V208" s="45"/>
      <c r="W208" s="101">
        <f>W209</f>
        <v>239.4231052875692</v>
      </c>
      <c r="X208" s="311">
        <f>X209</f>
        <v>239.4231052875692</v>
      </c>
      <c r="Y208" s="101">
        <f>Y209</f>
        <v>396.5259505060417</v>
      </c>
      <c r="Z208" s="311">
        <f>Z209</f>
        <v>396.5259505060417</v>
      </c>
      <c r="AA208" s="311">
        <f>Z208+$AB$2</f>
        <v>396.5259505060417</v>
      </c>
      <c r="AB208" s="300">
        <f>AA208-Y208</f>
        <v>0</v>
      </c>
      <c r="AC208" s="288">
        <f>AB208/Y208</f>
        <v>0</v>
      </c>
      <c r="AD208" s="289">
        <f>IF(ABS(AC208)&gt;0.04999,IF(ABS(AC208)&lt;0.15,1,0),0)</f>
        <v>0</v>
      </c>
      <c r="AE208" s="289">
        <f>IF(ABS(AC208)&gt;0.14999,IF(ABS(AC208)&lt;0.25,2,0),0)</f>
        <v>0</v>
      </c>
      <c r="AF208" s="289">
        <f>IF(ABS(AC208)&gt;0.25,3,0)</f>
        <v>0</v>
      </c>
    </row>
    <row r="209" spans="2:32" s="9" customFormat="1" ht="15">
      <c r="B209" s="10"/>
      <c r="C209" s="7" t="s">
        <v>40</v>
      </c>
      <c r="D209" s="38"/>
      <c r="E209" s="38"/>
      <c r="F209" s="38"/>
      <c r="G209" s="38"/>
      <c r="H209" s="5">
        <f>data_input!E213</f>
        <v>615</v>
      </c>
      <c r="I209" s="5">
        <f>H209</f>
        <v>615</v>
      </c>
      <c r="J209" s="83">
        <f>data_input!F213</f>
        <v>1</v>
      </c>
      <c r="K209" s="5">
        <f>K206*J209</f>
        <v>1119</v>
      </c>
      <c r="L209" s="5">
        <f>K209+I209</f>
        <v>1734</v>
      </c>
      <c r="M209" s="47"/>
      <c r="N209" s="92">
        <f>L209*$N$2</f>
        <v>157.1028452184725</v>
      </c>
      <c r="O209" s="308">
        <f>L209*$O$2</f>
        <v>157.1028452184725</v>
      </c>
      <c r="P209" s="86"/>
      <c r="Q209" s="66">
        <f>data_input!G213</f>
        <v>0.7828804278707472</v>
      </c>
      <c r="R209" s="66">
        <f>Q209</f>
        <v>0.7828804278707472</v>
      </c>
      <c r="S209" s="78">
        <f>L209/L206</f>
        <v>1</v>
      </c>
      <c r="T209" s="66">
        <f>T206*S209</f>
        <v>2641.8151195721293</v>
      </c>
      <c r="U209" s="66">
        <f>T209+R209</f>
        <v>2642.598</v>
      </c>
      <c r="V209" s="47"/>
      <c r="W209" s="92">
        <f>U209*$W$2</f>
        <v>239.4231052875692</v>
      </c>
      <c r="X209" s="308">
        <f>U209*$X$2</f>
        <v>239.4231052875692</v>
      </c>
      <c r="Y209" s="92">
        <f>N209+W209</f>
        <v>396.5259505060417</v>
      </c>
      <c r="Z209" s="308">
        <f>O209+X209</f>
        <v>396.5259505060417</v>
      </c>
      <c r="AA209" s="308">
        <f>P209+Z209</f>
        <v>396.5259505060417</v>
      </c>
      <c r="AB209" s="296">
        <f>AA209-Y209</f>
        <v>0</v>
      </c>
      <c r="AC209" s="287"/>
      <c r="AD209" s="289"/>
      <c r="AE209" s="289"/>
      <c r="AF209" s="289"/>
    </row>
    <row r="210" spans="2:29" s="9" customFormat="1" ht="12.75">
      <c r="B210" s="10"/>
      <c r="C210" s="7"/>
      <c r="D210" s="38"/>
      <c r="E210" s="38"/>
      <c r="F210" s="38"/>
      <c r="G210" s="38"/>
      <c r="H210" s="5"/>
      <c r="I210" s="5"/>
      <c r="J210" s="83"/>
      <c r="K210" s="5"/>
      <c r="L210" s="5"/>
      <c r="M210" s="47"/>
      <c r="N210" s="92"/>
      <c r="O210" s="308"/>
      <c r="P210" s="86"/>
      <c r="Q210" s="66"/>
      <c r="R210" s="66"/>
      <c r="S210" s="78"/>
      <c r="T210" s="66"/>
      <c r="U210" s="66"/>
      <c r="V210" s="47"/>
      <c r="W210" s="92"/>
      <c r="X210" s="308"/>
      <c r="Y210" s="92"/>
      <c r="Z210" s="308"/>
      <c r="AA210" s="308"/>
      <c r="AB210" s="296"/>
      <c r="AC210" s="287"/>
    </row>
    <row r="211" spans="1:32" s="9" customFormat="1" ht="15.75" thickBot="1">
      <c r="A211" s="20" t="s">
        <v>3</v>
      </c>
      <c r="B211" s="21"/>
      <c r="C211" s="22"/>
      <c r="D211" s="35"/>
      <c r="E211" s="35"/>
      <c r="F211" s="35"/>
      <c r="G211" s="35"/>
      <c r="H211" s="21">
        <f>data_input!E215</f>
        <v>1743</v>
      </c>
      <c r="I211" s="21">
        <f>I213</f>
        <v>468</v>
      </c>
      <c r="J211" s="79">
        <f>data_input!F215</f>
        <v>1</v>
      </c>
      <c r="K211" s="21">
        <f>H211-I211</f>
        <v>1275</v>
      </c>
      <c r="L211" s="21">
        <f>L213</f>
        <v>1743</v>
      </c>
      <c r="M211" s="45">
        <f>H211-L211</f>
        <v>0</v>
      </c>
      <c r="N211" s="93">
        <f>N213</f>
        <v>157.91825790991786</v>
      </c>
      <c r="O211" s="309">
        <f>O213</f>
        <v>157.91825790991786</v>
      </c>
      <c r="P211" s="86"/>
      <c r="Q211" s="68">
        <f>data_input!G215</f>
        <v>3297.264</v>
      </c>
      <c r="R211" s="68">
        <f>R213</f>
        <v>0.3421857407233517</v>
      </c>
      <c r="S211" s="79">
        <f>S213</f>
        <v>1</v>
      </c>
      <c r="T211" s="68">
        <f>Q211-R211</f>
        <v>3296.9218142592767</v>
      </c>
      <c r="U211" s="68">
        <f>U213</f>
        <v>3297.264</v>
      </c>
      <c r="V211" s="45">
        <f>Q211-U211</f>
        <v>0</v>
      </c>
      <c r="W211" s="93">
        <f>W213</f>
        <v>298.7367680717656</v>
      </c>
      <c r="X211" s="309">
        <f>X213</f>
        <v>298.7367680717656</v>
      </c>
      <c r="Y211" s="93">
        <f>Y213</f>
        <v>456.6550259816835</v>
      </c>
      <c r="Z211" s="309">
        <f>Z213</f>
        <v>456.6550259816835</v>
      </c>
      <c r="AA211" s="309">
        <f>AA213</f>
        <v>456.6550259816835</v>
      </c>
      <c r="AB211" s="297">
        <f>AA211-Y211</f>
        <v>0</v>
      </c>
      <c r="AC211" s="286">
        <f>AB211/Y211</f>
        <v>0</v>
      </c>
      <c r="AD211" s="289">
        <f>IF(ABS(AC211)&gt;0.04999,IF(ABS(AC211)&lt;0.15,1,0),0)</f>
        <v>0</v>
      </c>
      <c r="AE211" s="289">
        <f>IF(ABS(AC211)&gt;0.14999,IF(ABS(AC211)&lt;0.25,2,0),0)</f>
        <v>0</v>
      </c>
      <c r="AF211" s="289">
        <f>IF(ABS(AC211)&gt;0.25,3,0)</f>
        <v>0</v>
      </c>
    </row>
    <row r="212" spans="1:29" s="9" customFormat="1" ht="12.75">
      <c r="A212" s="16"/>
      <c r="B212" s="28"/>
      <c r="C212" s="23"/>
      <c r="D212" s="36"/>
      <c r="E212" s="36"/>
      <c r="F212" s="36"/>
      <c r="G212" s="36"/>
      <c r="H212" s="28"/>
      <c r="I212" s="28"/>
      <c r="J212" s="80"/>
      <c r="K212" s="28"/>
      <c r="L212" s="28"/>
      <c r="M212" s="47"/>
      <c r="N212" s="95"/>
      <c r="O212" s="310"/>
      <c r="P212" s="86"/>
      <c r="Q212" s="69"/>
      <c r="R212" s="69"/>
      <c r="S212" s="80"/>
      <c r="T212" s="69"/>
      <c r="U212" s="69"/>
      <c r="V212" s="47"/>
      <c r="W212" s="95"/>
      <c r="X212" s="310"/>
      <c r="Y212" s="95"/>
      <c r="Z212" s="310"/>
      <c r="AA212" s="310"/>
      <c r="AB212" s="298"/>
      <c r="AC212" s="299"/>
    </row>
    <row r="213" spans="1:32" s="9" customFormat="1" ht="15">
      <c r="A213" s="7"/>
      <c r="B213" s="19" t="s">
        <v>163</v>
      </c>
      <c r="C213" s="29"/>
      <c r="D213" s="37">
        <v>855</v>
      </c>
      <c r="E213" s="37" t="s">
        <v>269</v>
      </c>
      <c r="F213" s="37">
        <v>2</v>
      </c>
      <c r="G213" s="37"/>
      <c r="H213" s="19"/>
      <c r="I213" s="19">
        <f>I214</f>
        <v>468</v>
      </c>
      <c r="J213" s="81">
        <f>data_input!F217</f>
        <v>1</v>
      </c>
      <c r="K213" s="19">
        <f>K214</f>
        <v>1275</v>
      </c>
      <c r="L213" s="19">
        <f>L214</f>
        <v>1743</v>
      </c>
      <c r="M213" s="45"/>
      <c r="N213" s="101">
        <f>N214</f>
        <v>157.91825790991786</v>
      </c>
      <c r="O213" s="311">
        <f>O214</f>
        <v>157.91825790991786</v>
      </c>
      <c r="P213" s="86"/>
      <c r="Q213" s="70"/>
      <c r="R213" s="70">
        <f>R214</f>
        <v>0.3421857407233517</v>
      </c>
      <c r="S213" s="81">
        <f>S214</f>
        <v>1</v>
      </c>
      <c r="T213" s="70">
        <f>T214</f>
        <v>3296.9218142592767</v>
      </c>
      <c r="U213" s="70">
        <f>U214</f>
        <v>3297.264</v>
      </c>
      <c r="V213" s="45"/>
      <c r="W213" s="101">
        <f>W214</f>
        <v>298.7367680717656</v>
      </c>
      <c r="X213" s="311">
        <f>X214</f>
        <v>298.7367680717656</v>
      </c>
      <c r="Y213" s="101">
        <f>Y214</f>
        <v>456.6550259816835</v>
      </c>
      <c r="Z213" s="311">
        <f>Z214</f>
        <v>456.6550259816835</v>
      </c>
      <c r="AA213" s="311">
        <f>Z213+$AB$2</f>
        <v>456.6550259816835</v>
      </c>
      <c r="AB213" s="300">
        <f>AA213-Y213</f>
        <v>0</v>
      </c>
      <c r="AC213" s="288">
        <f>AB213/Y213</f>
        <v>0</v>
      </c>
      <c r="AD213" s="289">
        <f>IF(ABS(AC213)&gt;0.04999,IF(ABS(AC213)&lt;0.15,1,0),0)</f>
        <v>0</v>
      </c>
      <c r="AE213" s="289">
        <f>IF(ABS(AC213)&gt;0.14999,IF(ABS(AC213)&lt;0.25,2,0),0)</f>
        <v>0</v>
      </c>
      <c r="AF213" s="289">
        <f>IF(ABS(AC213)&gt;0.25,3,0)</f>
        <v>0</v>
      </c>
    </row>
    <row r="214" spans="2:32" s="9" customFormat="1" ht="15">
      <c r="B214" s="10"/>
      <c r="C214" s="7" t="s">
        <v>41</v>
      </c>
      <c r="D214" s="38"/>
      <c r="E214" s="38"/>
      <c r="F214" s="38"/>
      <c r="G214" s="38"/>
      <c r="H214" s="5">
        <f>data_input!E218</f>
        <v>468</v>
      </c>
      <c r="I214" s="5">
        <f>H214</f>
        <v>468</v>
      </c>
      <c r="J214" s="83">
        <f>data_input!F218</f>
        <v>1</v>
      </c>
      <c r="K214" s="5">
        <f>K211*J214</f>
        <v>1275</v>
      </c>
      <c r="L214" s="5">
        <f>K214+I214</f>
        <v>1743</v>
      </c>
      <c r="M214" s="47"/>
      <c r="N214" s="92">
        <f>L214*$N$2</f>
        <v>157.91825790991786</v>
      </c>
      <c r="O214" s="308">
        <f>L214*$O$2</f>
        <v>157.91825790991786</v>
      </c>
      <c r="P214" s="86"/>
      <c r="Q214" s="66">
        <f>data_input!G218</f>
        <v>0.3421857407233517</v>
      </c>
      <c r="R214" s="66">
        <f>Q214</f>
        <v>0.3421857407233517</v>
      </c>
      <c r="S214" s="78">
        <f>L214/L211</f>
        <v>1</v>
      </c>
      <c r="T214" s="66">
        <f>T211*S214</f>
        <v>3296.9218142592767</v>
      </c>
      <c r="U214" s="66">
        <f>T214+R214</f>
        <v>3297.264</v>
      </c>
      <c r="V214" s="47"/>
      <c r="W214" s="92">
        <f>U214*$W$2</f>
        <v>298.7367680717656</v>
      </c>
      <c r="X214" s="308">
        <f>U214*$X$2</f>
        <v>298.7367680717656</v>
      </c>
      <c r="Y214" s="92">
        <f>N214+W214</f>
        <v>456.6550259816835</v>
      </c>
      <c r="Z214" s="308">
        <f>O214+X214</f>
        <v>456.6550259816835</v>
      </c>
      <c r="AA214" s="308">
        <f>P214+Z214</f>
        <v>456.6550259816835</v>
      </c>
      <c r="AB214" s="296">
        <f>AA214-Y214</f>
        <v>0</v>
      </c>
      <c r="AC214" s="287"/>
      <c r="AD214" s="289"/>
      <c r="AE214" s="289"/>
      <c r="AF214" s="289"/>
    </row>
    <row r="215" spans="2:29" s="9" customFormat="1" ht="12.75">
      <c r="B215" s="10"/>
      <c r="C215" s="7"/>
      <c r="D215" s="38"/>
      <c r="E215" s="38"/>
      <c r="F215" s="38"/>
      <c r="G215" s="38"/>
      <c r="H215" s="5"/>
      <c r="I215" s="5"/>
      <c r="J215" s="83"/>
      <c r="K215" s="5"/>
      <c r="L215" s="5"/>
      <c r="M215" s="47"/>
      <c r="N215" s="92"/>
      <c r="O215" s="308"/>
      <c r="P215" s="86"/>
      <c r="Q215" s="66"/>
      <c r="R215" s="66"/>
      <c r="S215" s="78"/>
      <c r="T215" s="66"/>
      <c r="U215" s="66"/>
      <c r="V215" s="47"/>
      <c r="W215" s="92"/>
      <c r="X215" s="308"/>
      <c r="Y215" s="92"/>
      <c r="Z215" s="308"/>
      <c r="AA215" s="308"/>
      <c r="AB215" s="296"/>
      <c r="AC215" s="287"/>
    </row>
    <row r="216" spans="1:32" s="9" customFormat="1" ht="15.75" thickBot="1">
      <c r="A216" s="20" t="s">
        <v>164</v>
      </c>
      <c r="B216" s="21"/>
      <c r="C216" s="22"/>
      <c r="D216" s="35"/>
      <c r="E216" s="35"/>
      <c r="F216" s="35"/>
      <c r="G216" s="35"/>
      <c r="H216" s="21">
        <f>data_input!E220</f>
        <v>1179</v>
      </c>
      <c r="I216" s="21">
        <f>I218</f>
        <v>605</v>
      </c>
      <c r="J216" s="79">
        <f>data_input!F220</f>
        <v>1</v>
      </c>
      <c r="K216" s="21">
        <f>H216-I216</f>
        <v>574</v>
      </c>
      <c r="L216" s="21">
        <f>L218</f>
        <v>1179</v>
      </c>
      <c r="M216" s="45">
        <f>H216-L216</f>
        <v>0</v>
      </c>
      <c r="N216" s="93">
        <f>N218</f>
        <v>106.81906257934203</v>
      </c>
      <c r="O216" s="309">
        <f>O218</f>
        <v>106.81906257934203</v>
      </c>
      <c r="P216" s="86"/>
      <c r="Q216" s="68">
        <f>data_input!G220</f>
        <v>1736.605</v>
      </c>
      <c r="R216" s="68">
        <f>R218</f>
        <v>0.708032207824343</v>
      </c>
      <c r="S216" s="79">
        <f>S218</f>
        <v>1</v>
      </c>
      <c r="T216" s="68">
        <f>Q216-R216</f>
        <v>1735.8969677921757</v>
      </c>
      <c r="U216" s="68">
        <f>U218</f>
        <v>1736.605</v>
      </c>
      <c r="V216" s="45">
        <f>Q216-U216</f>
        <v>0</v>
      </c>
      <c r="W216" s="93">
        <f>W218</f>
        <v>157.33886189194087</v>
      </c>
      <c r="X216" s="309">
        <f>X218</f>
        <v>157.33886189194087</v>
      </c>
      <c r="Y216" s="93">
        <f>Y218</f>
        <v>264.1579244712829</v>
      </c>
      <c r="Z216" s="309">
        <f>Z218</f>
        <v>264.1579244712829</v>
      </c>
      <c r="AA216" s="309">
        <f>AA218</f>
        <v>264.1579244712829</v>
      </c>
      <c r="AB216" s="297">
        <f>AA216-Y216</f>
        <v>0</v>
      </c>
      <c r="AC216" s="286">
        <f>AB216/Y216</f>
        <v>0</v>
      </c>
      <c r="AD216" s="289">
        <f>IF(ABS(AC216)&gt;0.04999,IF(ABS(AC216)&lt;0.15,1,0),0)</f>
        <v>0</v>
      </c>
      <c r="AE216" s="289">
        <f>IF(ABS(AC216)&gt;0.14999,IF(ABS(AC216)&lt;0.25,2,0),0)</f>
        <v>0</v>
      </c>
      <c r="AF216" s="289">
        <f>IF(ABS(AC216)&gt;0.25,3,0)</f>
        <v>0</v>
      </c>
    </row>
    <row r="217" spans="1:29" s="9" customFormat="1" ht="12.75">
      <c r="A217" s="16"/>
      <c r="B217" s="28"/>
      <c r="C217" s="23"/>
      <c r="D217" s="36"/>
      <c r="E217" s="36"/>
      <c r="F217" s="36"/>
      <c r="G217" s="36"/>
      <c r="H217" s="28"/>
      <c r="I217" s="28"/>
      <c r="J217" s="80"/>
      <c r="K217" s="28"/>
      <c r="L217" s="28"/>
      <c r="M217" s="47"/>
      <c r="N217" s="95"/>
      <c r="O217" s="310"/>
      <c r="P217" s="86"/>
      <c r="Q217" s="69"/>
      <c r="R217" s="69"/>
      <c r="S217" s="80"/>
      <c r="T217" s="69"/>
      <c r="U217" s="69"/>
      <c r="V217" s="47"/>
      <c r="W217" s="95"/>
      <c r="X217" s="310"/>
      <c r="Y217" s="95"/>
      <c r="Z217" s="310"/>
      <c r="AA217" s="310"/>
      <c r="AB217" s="298"/>
      <c r="AC217" s="299"/>
    </row>
    <row r="218" spans="1:32" s="9" customFormat="1" ht="15">
      <c r="A218" s="7"/>
      <c r="B218" s="19" t="s">
        <v>165</v>
      </c>
      <c r="C218" s="29"/>
      <c r="D218" s="37">
        <v>880</v>
      </c>
      <c r="E218" s="37" t="s">
        <v>270</v>
      </c>
      <c r="F218" s="37">
        <v>2</v>
      </c>
      <c r="G218" s="37"/>
      <c r="H218" s="19"/>
      <c r="I218" s="19">
        <f>I219</f>
        <v>605</v>
      </c>
      <c r="J218" s="81">
        <f>data_input!F222</f>
        <v>1</v>
      </c>
      <c r="K218" s="19">
        <f>K219</f>
        <v>574</v>
      </c>
      <c r="L218" s="19">
        <f>L219</f>
        <v>1179</v>
      </c>
      <c r="M218" s="47"/>
      <c r="N218" s="101">
        <f>N219</f>
        <v>106.81906257934203</v>
      </c>
      <c r="O218" s="311">
        <f>O219</f>
        <v>106.81906257934203</v>
      </c>
      <c r="P218" s="86"/>
      <c r="Q218" s="70"/>
      <c r="R218" s="70">
        <f>R219</f>
        <v>0.708032207824343</v>
      </c>
      <c r="S218" s="81">
        <f>S219</f>
        <v>1</v>
      </c>
      <c r="T218" s="70">
        <f>T219</f>
        <v>1735.8969677921757</v>
      </c>
      <c r="U218" s="70">
        <f>U219</f>
        <v>1736.605</v>
      </c>
      <c r="V218" s="47"/>
      <c r="W218" s="101">
        <f>W219</f>
        <v>157.33886189194087</v>
      </c>
      <c r="X218" s="311">
        <f>X219</f>
        <v>157.33886189194087</v>
      </c>
      <c r="Y218" s="101">
        <f>Y219</f>
        <v>264.1579244712829</v>
      </c>
      <c r="Z218" s="311">
        <f>Z219</f>
        <v>264.1579244712829</v>
      </c>
      <c r="AA218" s="311">
        <f>Z218+$AB$2</f>
        <v>264.1579244712829</v>
      </c>
      <c r="AB218" s="300">
        <f>AA218-Y218</f>
        <v>0</v>
      </c>
      <c r="AC218" s="288">
        <f>AB218/Y218</f>
        <v>0</v>
      </c>
      <c r="AD218" s="289">
        <f>IF(ABS(AC218)&gt;0.04999,IF(ABS(AC218)&lt;0.15,1,0),0)</f>
        <v>0</v>
      </c>
      <c r="AE218" s="289">
        <f>IF(ABS(AC218)&gt;0.14999,IF(ABS(AC218)&lt;0.25,2,0),0)</f>
        <v>0</v>
      </c>
      <c r="AF218" s="289">
        <f>IF(ABS(AC218)&gt;0.25,3,0)</f>
        <v>0</v>
      </c>
    </row>
    <row r="219" spans="2:32" s="9" customFormat="1" ht="15">
      <c r="B219" s="10"/>
      <c r="C219" s="7" t="s">
        <v>42</v>
      </c>
      <c r="D219" s="38"/>
      <c r="E219" s="38"/>
      <c r="F219" s="38"/>
      <c r="G219" s="38"/>
      <c r="H219" s="5">
        <f>data_input!E223</f>
        <v>605</v>
      </c>
      <c r="I219" s="5">
        <f>H219</f>
        <v>605</v>
      </c>
      <c r="J219" s="83">
        <f>data_input!F223</f>
        <v>1</v>
      </c>
      <c r="K219" s="5">
        <f>K216*J219</f>
        <v>574</v>
      </c>
      <c r="L219" s="5">
        <f>K219+I219</f>
        <v>1179</v>
      </c>
      <c r="M219" s="47"/>
      <c r="N219" s="92">
        <f>L219*$N$2</f>
        <v>106.81906257934203</v>
      </c>
      <c r="O219" s="308">
        <f>L219*$O$2</f>
        <v>106.81906257934203</v>
      </c>
      <c r="P219" s="86"/>
      <c r="Q219" s="66">
        <f>data_input!G223</f>
        <v>0.708032207824343</v>
      </c>
      <c r="R219" s="66">
        <f>Q219</f>
        <v>0.708032207824343</v>
      </c>
      <c r="S219" s="78">
        <f>L219/L216</f>
        <v>1</v>
      </c>
      <c r="T219" s="66">
        <f>T216*S219</f>
        <v>1735.8969677921757</v>
      </c>
      <c r="U219" s="66">
        <f>T219+R219</f>
        <v>1736.605</v>
      </c>
      <c r="V219" s="47"/>
      <c r="W219" s="92">
        <f>U219*$W$2</f>
        <v>157.33886189194087</v>
      </c>
      <c r="X219" s="308">
        <f>U219*$X$2</f>
        <v>157.33886189194087</v>
      </c>
      <c r="Y219" s="92">
        <f>N219+W219</f>
        <v>264.1579244712829</v>
      </c>
      <c r="Z219" s="308">
        <f>O219+X219</f>
        <v>264.1579244712829</v>
      </c>
      <c r="AA219" s="308">
        <f>P219+Z219</f>
        <v>264.1579244712829</v>
      </c>
      <c r="AB219" s="296">
        <f>AA219-Y219</f>
        <v>0</v>
      </c>
      <c r="AC219" s="287"/>
      <c r="AD219" s="289"/>
      <c r="AE219" s="289"/>
      <c r="AF219" s="289"/>
    </row>
    <row r="220" spans="2:29" s="9" customFormat="1" ht="12.75">
      <c r="B220" s="10"/>
      <c r="C220" s="7"/>
      <c r="D220" s="38"/>
      <c r="E220" s="38"/>
      <c r="F220" s="38"/>
      <c r="G220" s="38"/>
      <c r="H220" s="5"/>
      <c r="I220" s="5"/>
      <c r="J220" s="83"/>
      <c r="K220" s="5"/>
      <c r="L220" s="5"/>
      <c r="M220" s="47"/>
      <c r="N220" s="92"/>
      <c r="O220" s="308"/>
      <c r="P220" s="86"/>
      <c r="Q220" s="66"/>
      <c r="R220" s="66"/>
      <c r="S220" s="78"/>
      <c r="T220" s="66"/>
      <c r="U220" s="66"/>
      <c r="V220" s="47"/>
      <c r="W220" s="92"/>
      <c r="X220" s="308"/>
      <c r="Y220" s="92"/>
      <c r="Z220" s="308"/>
      <c r="AA220" s="308"/>
      <c r="AB220" s="296"/>
      <c r="AC220" s="287"/>
    </row>
    <row r="221" spans="1:32" s="9" customFormat="1" ht="15.75" thickBot="1">
      <c r="A221" s="20" t="s">
        <v>166</v>
      </c>
      <c r="B221" s="21"/>
      <c r="C221" s="22"/>
      <c r="D221" s="35"/>
      <c r="E221" s="35"/>
      <c r="F221" s="35"/>
      <c r="G221" s="35"/>
      <c r="H221" s="21">
        <f>data_input!E225</f>
        <v>9746</v>
      </c>
      <c r="I221" s="21">
        <f>I223</f>
        <v>5191</v>
      </c>
      <c r="J221" s="79">
        <f>data_input!F225</f>
        <v>1</v>
      </c>
      <c r="K221" s="21">
        <f>H221-I221</f>
        <v>4555</v>
      </c>
      <c r="L221" s="21">
        <f>L223</f>
        <v>9746</v>
      </c>
      <c r="M221" s="45">
        <f>H221-L221</f>
        <v>0</v>
      </c>
      <c r="N221" s="93">
        <f>N223</f>
        <v>883.0013434251632</v>
      </c>
      <c r="O221" s="309">
        <f>O223</f>
        <v>883.0013434251632</v>
      </c>
      <c r="P221" s="86"/>
      <c r="Q221" s="68">
        <f>data_input!G225</f>
        <v>2084.151</v>
      </c>
      <c r="R221" s="68">
        <f>R223</f>
        <v>2.6596952211901574</v>
      </c>
      <c r="S221" s="79">
        <f>S223</f>
        <v>1</v>
      </c>
      <c r="T221" s="68">
        <f>Q221-R221</f>
        <v>2081.4913047788095</v>
      </c>
      <c r="U221" s="68">
        <f>U223</f>
        <v>2084.151</v>
      </c>
      <c r="V221" s="45">
        <f>Q221-U221</f>
        <v>0</v>
      </c>
      <c r="W221" s="93">
        <f>W223</f>
        <v>188.82701958761515</v>
      </c>
      <c r="X221" s="309">
        <f>X223</f>
        <v>188.82701958761515</v>
      </c>
      <c r="Y221" s="93">
        <f>Y223</f>
        <v>1071.8283630127785</v>
      </c>
      <c r="Z221" s="309">
        <f>Z223</f>
        <v>1071.8283630127785</v>
      </c>
      <c r="AA221" s="309">
        <f>AA223</f>
        <v>1071.8283630127785</v>
      </c>
      <c r="AB221" s="297">
        <f>AA221-Y221</f>
        <v>0</v>
      </c>
      <c r="AC221" s="286">
        <f>AB221/Y221</f>
        <v>0</v>
      </c>
      <c r="AD221" s="289">
        <f>IF(ABS(AC221)&gt;0.04999,IF(ABS(AC221)&lt;0.15,1,0),0)</f>
        <v>0</v>
      </c>
      <c r="AE221" s="289">
        <f>IF(ABS(AC221)&gt;0.14999,IF(ABS(AC221)&lt;0.25,2,0),0)</f>
        <v>0</v>
      </c>
      <c r="AF221" s="289">
        <f>IF(ABS(AC221)&gt;0.25,3,0)</f>
        <v>0</v>
      </c>
    </row>
    <row r="222" spans="1:29" s="9" customFormat="1" ht="12.75">
      <c r="A222" s="16"/>
      <c r="B222" s="28"/>
      <c r="C222" s="23"/>
      <c r="D222" s="36"/>
      <c r="E222" s="36"/>
      <c r="F222" s="36"/>
      <c r="G222" s="36"/>
      <c r="H222" s="28"/>
      <c r="I222" s="28"/>
      <c r="J222" s="80"/>
      <c r="K222" s="28"/>
      <c r="L222" s="28"/>
      <c r="M222" s="47"/>
      <c r="N222" s="95"/>
      <c r="O222" s="310"/>
      <c r="P222" s="86"/>
      <c r="Q222" s="69"/>
      <c r="R222" s="69"/>
      <c r="S222" s="80"/>
      <c r="T222" s="69"/>
      <c r="U222" s="69"/>
      <c r="V222" s="47"/>
      <c r="W222" s="95"/>
      <c r="X222" s="310"/>
      <c r="Y222" s="95"/>
      <c r="Z222" s="310"/>
      <c r="AA222" s="310"/>
      <c r="AB222" s="298"/>
      <c r="AC222" s="299"/>
    </row>
    <row r="223" spans="1:32" s="9" customFormat="1" ht="15">
      <c r="A223" s="7"/>
      <c r="B223" s="19" t="s">
        <v>167</v>
      </c>
      <c r="C223" s="29"/>
      <c r="D223" s="37">
        <v>837</v>
      </c>
      <c r="E223" s="37">
        <v>23558</v>
      </c>
      <c r="F223" s="37">
        <v>2</v>
      </c>
      <c r="G223" s="37"/>
      <c r="H223" s="19"/>
      <c r="I223" s="19">
        <f>I224</f>
        <v>5191</v>
      </c>
      <c r="J223" s="81">
        <f>data_input!F227</f>
        <v>1</v>
      </c>
      <c r="K223" s="19">
        <f>K224</f>
        <v>4555</v>
      </c>
      <c r="L223" s="19">
        <f>L224</f>
        <v>9746</v>
      </c>
      <c r="M223" s="47"/>
      <c r="N223" s="101">
        <f>N224</f>
        <v>883.0013434251632</v>
      </c>
      <c r="O223" s="311">
        <f>O224</f>
        <v>883.0013434251632</v>
      </c>
      <c r="P223" s="86"/>
      <c r="Q223" s="70"/>
      <c r="R223" s="70">
        <f>R224</f>
        <v>2.6596952211901574</v>
      </c>
      <c r="S223" s="81">
        <f>S224</f>
        <v>1</v>
      </c>
      <c r="T223" s="70">
        <f>T224</f>
        <v>2081.4913047788095</v>
      </c>
      <c r="U223" s="70">
        <f>U224</f>
        <v>2084.151</v>
      </c>
      <c r="V223" s="47"/>
      <c r="W223" s="101">
        <f>W224</f>
        <v>188.82701958761515</v>
      </c>
      <c r="X223" s="311">
        <f>X224</f>
        <v>188.82701958761515</v>
      </c>
      <c r="Y223" s="101">
        <f>Y224</f>
        <v>1071.8283630127785</v>
      </c>
      <c r="Z223" s="311">
        <f>Z224</f>
        <v>1071.8283630127785</v>
      </c>
      <c r="AA223" s="311">
        <f>Z223+$AB$2</f>
        <v>1071.8283630127785</v>
      </c>
      <c r="AB223" s="300">
        <f>AA223-Y223</f>
        <v>0</v>
      </c>
      <c r="AC223" s="288">
        <f>AB223/Y223</f>
        <v>0</v>
      </c>
      <c r="AD223" s="289">
        <f>IF(ABS(AC223)&gt;0.04999,IF(ABS(AC223)&lt;0.15,1,0),0)</f>
        <v>0</v>
      </c>
      <c r="AE223" s="289">
        <f>IF(ABS(AC223)&gt;0.14999,IF(ABS(AC223)&lt;0.25,2,0),0)</f>
        <v>0</v>
      </c>
      <c r="AF223" s="289">
        <f>IF(ABS(AC223)&gt;0.25,3,0)</f>
        <v>0</v>
      </c>
    </row>
    <row r="224" spans="2:32" s="9" customFormat="1" ht="15">
      <c r="B224" s="10"/>
      <c r="C224" s="7" t="s">
        <v>43</v>
      </c>
      <c r="D224" s="38"/>
      <c r="E224" s="38"/>
      <c r="F224" s="38"/>
      <c r="G224" s="38"/>
      <c r="H224" s="5">
        <f>data_input!E228</f>
        <v>5191</v>
      </c>
      <c r="I224" s="5">
        <f>H224</f>
        <v>5191</v>
      </c>
      <c r="J224" s="83">
        <f>data_input!F228</f>
        <v>1</v>
      </c>
      <c r="K224" s="5">
        <f>K221*J224</f>
        <v>4555</v>
      </c>
      <c r="L224" s="5">
        <f>K224+I224</f>
        <v>9746</v>
      </c>
      <c r="M224" s="47"/>
      <c r="N224" s="92">
        <f>L224*$N$2</f>
        <v>883.0013434251632</v>
      </c>
      <c r="O224" s="308">
        <f>L224*$O$2</f>
        <v>883.0013434251632</v>
      </c>
      <c r="P224" s="86"/>
      <c r="Q224" s="66">
        <f>data_input!G228</f>
        <v>2.6596952211901574</v>
      </c>
      <c r="R224" s="66">
        <f>Q224</f>
        <v>2.6596952211901574</v>
      </c>
      <c r="S224" s="78">
        <f>L224/L221</f>
        <v>1</v>
      </c>
      <c r="T224" s="66">
        <f>T221*S224</f>
        <v>2081.4913047788095</v>
      </c>
      <c r="U224" s="66">
        <f>T224+R224</f>
        <v>2084.151</v>
      </c>
      <c r="V224" s="47"/>
      <c r="W224" s="92">
        <f>U224*$W$2</f>
        <v>188.82701958761515</v>
      </c>
      <c r="X224" s="308">
        <f>U224*$X$2</f>
        <v>188.82701958761515</v>
      </c>
      <c r="Y224" s="92">
        <f>N224+W224</f>
        <v>1071.8283630127785</v>
      </c>
      <c r="Z224" s="308">
        <f>O224+X224</f>
        <v>1071.8283630127785</v>
      </c>
      <c r="AA224" s="308">
        <f>P224+Z224</f>
        <v>1071.8283630127785</v>
      </c>
      <c r="AB224" s="296">
        <f>AA224-Y224</f>
        <v>0</v>
      </c>
      <c r="AC224" s="287"/>
      <c r="AD224" s="289"/>
      <c r="AE224" s="289"/>
      <c r="AF224" s="289"/>
    </row>
    <row r="225" spans="2:29" s="9" customFormat="1" ht="12.75">
      <c r="B225" s="10"/>
      <c r="C225" s="7"/>
      <c r="D225" s="38"/>
      <c r="E225" s="38"/>
      <c r="F225" s="38"/>
      <c r="G225" s="38"/>
      <c r="H225" s="5"/>
      <c r="I225" s="5"/>
      <c r="J225" s="83"/>
      <c r="K225" s="5"/>
      <c r="L225" s="5"/>
      <c r="M225" s="47"/>
      <c r="N225" s="92"/>
      <c r="O225" s="308"/>
      <c r="P225" s="86"/>
      <c r="Q225" s="66"/>
      <c r="R225" s="66"/>
      <c r="S225" s="78"/>
      <c r="T225" s="66"/>
      <c r="U225" s="66"/>
      <c r="V225" s="47"/>
      <c r="W225" s="92"/>
      <c r="X225" s="308"/>
      <c r="Y225" s="92"/>
      <c r="Z225" s="308"/>
      <c r="AA225" s="308"/>
      <c r="AB225" s="296"/>
      <c r="AC225" s="287"/>
    </row>
    <row r="226" spans="1:32" s="9" customFormat="1" ht="15.75" thickBot="1">
      <c r="A226" s="20" t="s">
        <v>168</v>
      </c>
      <c r="B226" s="21"/>
      <c r="C226" s="22"/>
      <c r="D226" s="35"/>
      <c r="E226" s="35"/>
      <c r="F226" s="35"/>
      <c r="G226" s="35"/>
      <c r="H226" s="21">
        <f>data_input!E230</f>
        <v>9233</v>
      </c>
      <c r="I226" s="21">
        <f>I228</f>
        <v>1777</v>
      </c>
      <c r="J226" s="79">
        <f>data_input!F230</f>
        <v>1</v>
      </c>
      <c r="K226" s="21">
        <f>H226-I226</f>
        <v>7456</v>
      </c>
      <c r="L226" s="21">
        <f>L228</f>
        <v>9233</v>
      </c>
      <c r="M226" s="45">
        <f>H226-L226</f>
        <v>0</v>
      </c>
      <c r="N226" s="93">
        <f>N228</f>
        <v>836.5228200127777</v>
      </c>
      <c r="O226" s="309">
        <f>O228</f>
        <v>836.5228200127777</v>
      </c>
      <c r="P226" s="86"/>
      <c r="Q226" s="68">
        <f>data_input!G230</f>
        <v>5012.388</v>
      </c>
      <c r="R226" s="68">
        <f>R228</f>
        <v>0.9932674940605255</v>
      </c>
      <c r="S226" s="79">
        <f>S228</f>
        <v>1</v>
      </c>
      <c r="T226" s="68">
        <f>Q226-R226</f>
        <v>5011.39473250594</v>
      </c>
      <c r="U226" s="68">
        <f>U228</f>
        <v>5012.388</v>
      </c>
      <c r="V226" s="45">
        <f>Q226-U226</f>
        <v>0</v>
      </c>
      <c r="W226" s="93">
        <f>W228</f>
        <v>454.1294210720467</v>
      </c>
      <c r="X226" s="309">
        <f>X228</f>
        <v>454.1294210720467</v>
      </c>
      <c r="Y226" s="93">
        <f>Y228</f>
        <v>1290.6522410848245</v>
      </c>
      <c r="Z226" s="309">
        <f>Z228</f>
        <v>1290.6522410848245</v>
      </c>
      <c r="AA226" s="309">
        <f>AA228</f>
        <v>1290.6522410848245</v>
      </c>
      <c r="AB226" s="297">
        <f>AA226-Y226</f>
        <v>0</v>
      </c>
      <c r="AC226" s="286">
        <f>AB226/Y226</f>
        <v>0</v>
      </c>
      <c r="AD226" s="289">
        <f>IF(ABS(AC226)&gt;0.04999,IF(ABS(AC226)&lt;0.15,1,0),0)</f>
        <v>0</v>
      </c>
      <c r="AE226" s="289">
        <f>IF(ABS(AC226)&gt;0.14999,IF(ABS(AC226)&lt;0.25,2,0),0)</f>
        <v>0</v>
      </c>
      <c r="AF226" s="289">
        <f>IF(ABS(AC226)&gt;0.25,3,0)</f>
        <v>0</v>
      </c>
    </row>
    <row r="227" spans="1:29" s="9" customFormat="1" ht="12.75">
      <c r="A227" s="16"/>
      <c r="B227" s="28"/>
      <c r="C227" s="23"/>
      <c r="D227" s="36"/>
      <c r="E227" s="36"/>
      <c r="F227" s="36"/>
      <c r="G227" s="36"/>
      <c r="H227" s="28"/>
      <c r="I227" s="28"/>
      <c r="J227" s="80"/>
      <c r="K227" s="28"/>
      <c r="L227" s="28"/>
      <c r="M227" s="47"/>
      <c r="N227" s="95"/>
      <c r="O227" s="310"/>
      <c r="P227" s="86"/>
      <c r="Q227" s="69"/>
      <c r="R227" s="69"/>
      <c r="S227" s="80"/>
      <c r="T227" s="69"/>
      <c r="U227" s="69"/>
      <c r="V227" s="47"/>
      <c r="W227" s="95"/>
      <c r="X227" s="310"/>
      <c r="Y227" s="95"/>
      <c r="Z227" s="310"/>
      <c r="AA227" s="310"/>
      <c r="AB227" s="298"/>
      <c r="AC227" s="299"/>
    </row>
    <row r="228" spans="1:32" s="9" customFormat="1" ht="15">
      <c r="A228" s="7"/>
      <c r="B228" s="19" t="s">
        <v>169</v>
      </c>
      <c r="C228" s="29"/>
      <c r="D228" s="37">
        <v>867</v>
      </c>
      <c r="E228" s="37">
        <v>23560</v>
      </c>
      <c r="F228" s="37">
        <v>2</v>
      </c>
      <c r="G228" s="37"/>
      <c r="H228" s="19"/>
      <c r="I228" s="19">
        <f>I229</f>
        <v>1777</v>
      </c>
      <c r="J228" s="81">
        <f>data_input!F232</f>
        <v>1</v>
      </c>
      <c r="K228" s="19">
        <f>K229</f>
        <v>7456</v>
      </c>
      <c r="L228" s="19">
        <f>L229</f>
        <v>9233</v>
      </c>
      <c r="M228" s="47"/>
      <c r="N228" s="101">
        <f>N229</f>
        <v>836.5228200127777</v>
      </c>
      <c r="O228" s="311">
        <f>O229</f>
        <v>836.5228200127777</v>
      </c>
      <c r="P228" s="86"/>
      <c r="Q228" s="70"/>
      <c r="R228" s="70">
        <f>R229</f>
        <v>0.9932674940605255</v>
      </c>
      <c r="S228" s="81">
        <f>S229</f>
        <v>1</v>
      </c>
      <c r="T228" s="70">
        <f>T229</f>
        <v>5011.39473250594</v>
      </c>
      <c r="U228" s="70">
        <f>U229</f>
        <v>5012.388</v>
      </c>
      <c r="V228" s="47"/>
      <c r="W228" s="101">
        <f>W229</f>
        <v>454.1294210720467</v>
      </c>
      <c r="X228" s="311">
        <f>X229</f>
        <v>454.1294210720467</v>
      </c>
      <c r="Y228" s="101">
        <f>Y229</f>
        <v>1290.6522410848245</v>
      </c>
      <c r="Z228" s="311">
        <f>Z229</f>
        <v>1290.6522410848245</v>
      </c>
      <c r="AA228" s="311">
        <f>Z228+$AB$2</f>
        <v>1290.6522410848245</v>
      </c>
      <c r="AB228" s="300">
        <f>AA228-Y228</f>
        <v>0</v>
      </c>
      <c r="AC228" s="288">
        <f>AB228/Y228</f>
        <v>0</v>
      </c>
      <c r="AD228" s="289">
        <f>IF(ABS(AC228)&gt;0.04999,IF(ABS(AC228)&lt;0.15,1,0),0)</f>
        <v>0</v>
      </c>
      <c r="AE228" s="289">
        <f>IF(ABS(AC228)&gt;0.14999,IF(ABS(AC228)&lt;0.25,2,0),0)</f>
        <v>0</v>
      </c>
      <c r="AF228" s="289">
        <f>IF(ABS(AC228)&gt;0.25,3,0)</f>
        <v>0</v>
      </c>
    </row>
    <row r="229" spans="2:32" s="9" customFormat="1" ht="15">
      <c r="B229" s="10"/>
      <c r="C229" s="7" t="s">
        <v>44</v>
      </c>
      <c r="D229" s="38"/>
      <c r="E229" s="38"/>
      <c r="F229" s="38"/>
      <c r="G229" s="38"/>
      <c r="H229" s="5">
        <f>data_input!E233</f>
        <v>1777</v>
      </c>
      <c r="I229" s="5">
        <f>H229</f>
        <v>1777</v>
      </c>
      <c r="J229" s="83">
        <f>data_input!F233</f>
        <v>1</v>
      </c>
      <c r="K229" s="5">
        <f>K226*J229</f>
        <v>7456</v>
      </c>
      <c r="L229" s="5">
        <f>K229+I229</f>
        <v>9233</v>
      </c>
      <c r="M229" s="47"/>
      <c r="N229" s="92">
        <f>L229*$N$2</f>
        <v>836.5228200127777</v>
      </c>
      <c r="O229" s="308">
        <f>L229*$O$2</f>
        <v>836.5228200127777</v>
      </c>
      <c r="P229" s="86"/>
      <c r="Q229" s="66">
        <f>data_input!G233</f>
        <v>0.9932674940605255</v>
      </c>
      <c r="R229" s="66">
        <f>Q229</f>
        <v>0.9932674940605255</v>
      </c>
      <c r="S229" s="78">
        <f>L229/L226</f>
        <v>1</v>
      </c>
      <c r="T229" s="66">
        <f>T226*S229</f>
        <v>5011.39473250594</v>
      </c>
      <c r="U229" s="66">
        <f>T229+R229</f>
        <v>5012.388</v>
      </c>
      <c r="V229" s="47"/>
      <c r="W229" s="92">
        <f>U229*$W$2</f>
        <v>454.1294210720467</v>
      </c>
      <c r="X229" s="308">
        <f>U229*$X$2</f>
        <v>454.1294210720467</v>
      </c>
      <c r="Y229" s="92">
        <f>N229+W229</f>
        <v>1290.6522410848245</v>
      </c>
      <c r="Z229" s="308">
        <f>O229+X229</f>
        <v>1290.6522410848245</v>
      </c>
      <c r="AA229" s="308">
        <f>P229+Z229</f>
        <v>1290.6522410848245</v>
      </c>
      <c r="AB229" s="296">
        <f>AA229-Y229</f>
        <v>0</v>
      </c>
      <c r="AC229" s="287"/>
      <c r="AD229" s="289"/>
      <c r="AE229" s="289"/>
      <c r="AF229" s="289"/>
    </row>
    <row r="230" spans="2:29" s="9" customFormat="1" ht="12.75">
      <c r="B230" s="10"/>
      <c r="C230" s="7"/>
      <c r="D230" s="38"/>
      <c r="E230" s="38"/>
      <c r="F230" s="38"/>
      <c r="G230" s="38"/>
      <c r="H230" s="5"/>
      <c r="I230" s="5"/>
      <c r="J230" s="83"/>
      <c r="K230" s="5"/>
      <c r="L230" s="5"/>
      <c r="M230" s="47"/>
      <c r="N230" s="92"/>
      <c r="O230" s="308"/>
      <c r="P230" s="86"/>
      <c r="Q230" s="66"/>
      <c r="R230" s="66"/>
      <c r="S230" s="78"/>
      <c r="T230" s="66"/>
      <c r="U230" s="66"/>
      <c r="V230" s="47"/>
      <c r="W230" s="92"/>
      <c r="X230" s="308"/>
      <c r="Y230" s="92"/>
      <c r="Z230" s="308"/>
      <c r="AA230" s="308"/>
      <c r="AB230" s="296"/>
      <c r="AC230" s="287"/>
    </row>
    <row r="231" spans="1:32" s="9" customFormat="1" ht="15.75" thickBot="1">
      <c r="A231" s="20" t="s">
        <v>4</v>
      </c>
      <c r="B231" s="21"/>
      <c r="C231" s="22"/>
      <c r="D231" s="35"/>
      <c r="E231" s="35"/>
      <c r="F231" s="35"/>
      <c r="G231" s="35"/>
      <c r="H231" s="21">
        <f>data_input!E236</f>
        <v>1017</v>
      </c>
      <c r="I231" s="21">
        <f>I233</f>
        <v>589</v>
      </c>
      <c r="J231" s="79">
        <f>data_input!F236</f>
        <v>1</v>
      </c>
      <c r="K231" s="21">
        <f>H231-I231</f>
        <v>428</v>
      </c>
      <c r="L231" s="21">
        <f>L233</f>
        <v>1017</v>
      </c>
      <c r="M231" s="45">
        <f>H231-L231</f>
        <v>0</v>
      </c>
      <c r="N231" s="93">
        <f>N233</f>
        <v>92.14163413332557</v>
      </c>
      <c r="O231" s="309">
        <f>O233</f>
        <v>92.14163413332557</v>
      </c>
      <c r="P231" s="86"/>
      <c r="Q231" s="68">
        <f>data_input!G236</f>
        <v>889.343</v>
      </c>
      <c r="R231" s="68">
        <f>R233</f>
        <v>1.0756335092359097</v>
      </c>
      <c r="S231" s="79">
        <f>S233</f>
        <v>1</v>
      </c>
      <c r="T231" s="68">
        <f>Q231-R231</f>
        <v>888.2673664907641</v>
      </c>
      <c r="U231" s="68">
        <f>U233</f>
        <v>889.343</v>
      </c>
      <c r="V231" s="45">
        <f>Q231-U231</f>
        <v>0</v>
      </c>
      <c r="W231" s="93">
        <f>W233</f>
        <v>80.57572991645443</v>
      </c>
      <c r="X231" s="309">
        <f>X233</f>
        <v>80.57572991645443</v>
      </c>
      <c r="Y231" s="93">
        <f>Y233</f>
        <v>172.71736404978</v>
      </c>
      <c r="Z231" s="309">
        <f>Z233</f>
        <v>172.71736404978</v>
      </c>
      <c r="AA231" s="309">
        <f>AA233</f>
        <v>172.71736404978</v>
      </c>
      <c r="AB231" s="297">
        <f>AA231-Y231</f>
        <v>0</v>
      </c>
      <c r="AC231" s="286">
        <f>AB231/Y231</f>
        <v>0</v>
      </c>
      <c r="AD231" s="289">
        <f>IF(ABS(AC231)&gt;0.04999,IF(ABS(AC231)&lt;0.15,1,0),0)</f>
        <v>0</v>
      </c>
      <c r="AE231" s="289">
        <f>IF(ABS(AC231)&gt;0.14999,IF(ABS(AC231)&lt;0.25,2,0),0)</f>
        <v>0</v>
      </c>
      <c r="AF231" s="289">
        <f>IF(ABS(AC231)&gt;0.25,3,0)</f>
        <v>0</v>
      </c>
    </row>
    <row r="232" spans="1:29" s="9" customFormat="1" ht="12.75">
      <c r="A232" s="16"/>
      <c r="B232" s="28"/>
      <c r="C232" s="23"/>
      <c r="D232" s="36"/>
      <c r="E232" s="36"/>
      <c r="F232" s="36"/>
      <c r="G232" s="36"/>
      <c r="H232" s="28"/>
      <c r="I232" s="28"/>
      <c r="J232" s="80"/>
      <c r="K232" s="28"/>
      <c r="L232" s="28"/>
      <c r="M232" s="47"/>
      <c r="N232" s="95"/>
      <c r="O232" s="310"/>
      <c r="P232" s="86"/>
      <c r="Q232" s="69"/>
      <c r="R232" s="69"/>
      <c r="S232" s="80"/>
      <c r="T232" s="69"/>
      <c r="U232" s="69"/>
      <c r="V232" s="47"/>
      <c r="W232" s="95"/>
      <c r="X232" s="310"/>
      <c r="Y232" s="95"/>
      <c r="Z232" s="310"/>
      <c r="AA232" s="310"/>
      <c r="AB232" s="298"/>
      <c r="AC232" s="299"/>
    </row>
    <row r="233" spans="1:32" s="9" customFormat="1" ht="15">
      <c r="A233" s="7"/>
      <c r="B233" s="19" t="s">
        <v>170</v>
      </c>
      <c r="C233" s="29"/>
      <c r="D233" s="37">
        <v>882</v>
      </c>
      <c r="E233" s="37" t="s">
        <v>271</v>
      </c>
      <c r="F233" s="37">
        <v>2</v>
      </c>
      <c r="G233" s="37"/>
      <c r="H233" s="19"/>
      <c r="I233" s="19">
        <f>I234</f>
        <v>589</v>
      </c>
      <c r="J233" s="81">
        <f>data_input!F238</f>
        <v>1</v>
      </c>
      <c r="K233" s="19">
        <f>K234</f>
        <v>428</v>
      </c>
      <c r="L233" s="19">
        <f>L234</f>
        <v>1017</v>
      </c>
      <c r="M233" s="47"/>
      <c r="N233" s="101">
        <f>N234</f>
        <v>92.14163413332557</v>
      </c>
      <c r="O233" s="311">
        <f>O234</f>
        <v>92.14163413332557</v>
      </c>
      <c r="P233" s="86"/>
      <c r="Q233" s="70"/>
      <c r="R233" s="70">
        <f>R234</f>
        <v>1.0756335092359097</v>
      </c>
      <c r="S233" s="81">
        <f>S234</f>
        <v>1</v>
      </c>
      <c r="T233" s="70">
        <f>T234</f>
        <v>888.2673664907641</v>
      </c>
      <c r="U233" s="70">
        <f>U234</f>
        <v>889.343</v>
      </c>
      <c r="V233" s="47"/>
      <c r="W233" s="101">
        <f>W234</f>
        <v>80.57572991645443</v>
      </c>
      <c r="X233" s="311">
        <f>X234</f>
        <v>80.57572991645443</v>
      </c>
      <c r="Y233" s="101">
        <f>Y234</f>
        <v>172.71736404978</v>
      </c>
      <c r="Z233" s="311">
        <f>Z234</f>
        <v>172.71736404978</v>
      </c>
      <c r="AA233" s="311">
        <f>Z233+$AB$2</f>
        <v>172.71736404978</v>
      </c>
      <c r="AB233" s="300">
        <f>AA233-Y233</f>
        <v>0</v>
      </c>
      <c r="AC233" s="288">
        <f>AB233/Y233</f>
        <v>0</v>
      </c>
      <c r="AD233" s="289">
        <f>IF(ABS(AC233)&gt;0.04999,IF(ABS(AC233)&lt;0.15,1,0),0)</f>
        <v>0</v>
      </c>
      <c r="AE233" s="289">
        <f>IF(ABS(AC233)&gt;0.14999,IF(ABS(AC233)&lt;0.25,2,0),0)</f>
        <v>0</v>
      </c>
      <c r="AF233" s="289">
        <f>IF(ABS(AC233)&gt;0.25,3,0)</f>
        <v>0</v>
      </c>
    </row>
    <row r="234" spans="2:32" s="9" customFormat="1" ht="15">
      <c r="B234" s="10"/>
      <c r="C234" s="7" t="s">
        <v>4</v>
      </c>
      <c r="D234" s="38"/>
      <c r="E234" s="38"/>
      <c r="F234" s="38"/>
      <c r="G234" s="38"/>
      <c r="H234" s="5">
        <f>data_input!E239</f>
        <v>589</v>
      </c>
      <c r="I234" s="5">
        <f>H234</f>
        <v>589</v>
      </c>
      <c r="J234" s="83">
        <f>data_input!F239</f>
        <v>1</v>
      </c>
      <c r="K234" s="5">
        <f>K231*J234</f>
        <v>428</v>
      </c>
      <c r="L234" s="5">
        <f>K234+I234</f>
        <v>1017</v>
      </c>
      <c r="M234" s="47"/>
      <c r="N234" s="92">
        <f>L234*$N$2</f>
        <v>92.14163413332557</v>
      </c>
      <c r="O234" s="308">
        <f>L234*$O$2</f>
        <v>92.14163413332557</v>
      </c>
      <c r="P234" s="86"/>
      <c r="Q234" s="66">
        <f>data_input!G239</f>
        <v>1.0756335092359097</v>
      </c>
      <c r="R234" s="66">
        <f>Q234</f>
        <v>1.0756335092359097</v>
      </c>
      <c r="S234" s="78">
        <f>L234/L231</f>
        <v>1</v>
      </c>
      <c r="T234" s="66">
        <f>T231*S234</f>
        <v>888.2673664907641</v>
      </c>
      <c r="U234" s="66">
        <f>T234+R234</f>
        <v>889.343</v>
      </c>
      <c r="V234" s="47"/>
      <c r="W234" s="92">
        <f>U234*$W$2</f>
        <v>80.57572991645443</v>
      </c>
      <c r="X234" s="308">
        <f>U234*$X$2</f>
        <v>80.57572991645443</v>
      </c>
      <c r="Y234" s="92">
        <f>N234+W234</f>
        <v>172.71736404978</v>
      </c>
      <c r="Z234" s="308">
        <f>O234+X234</f>
        <v>172.71736404978</v>
      </c>
      <c r="AA234" s="308">
        <f>P234+Z234</f>
        <v>172.71736404978</v>
      </c>
      <c r="AB234" s="296">
        <f>AA234-Y234</f>
        <v>0</v>
      </c>
      <c r="AC234" s="287"/>
      <c r="AD234" s="289"/>
      <c r="AE234" s="289"/>
      <c r="AF234" s="289"/>
    </row>
    <row r="235" spans="2:29" s="9" customFormat="1" ht="12.75">
      <c r="B235" s="10"/>
      <c r="C235" s="7"/>
      <c r="D235" s="38"/>
      <c r="E235" s="38"/>
      <c r="F235" s="38"/>
      <c r="G235" s="38"/>
      <c r="H235" s="5"/>
      <c r="I235" s="5"/>
      <c r="J235" s="83"/>
      <c r="K235" s="5"/>
      <c r="L235" s="5"/>
      <c r="M235" s="47"/>
      <c r="N235" s="92"/>
      <c r="O235" s="308"/>
      <c r="P235" s="86"/>
      <c r="Q235" s="66"/>
      <c r="R235" s="66"/>
      <c r="S235" s="78"/>
      <c r="T235" s="66"/>
      <c r="U235" s="66"/>
      <c r="V235" s="47"/>
      <c r="W235" s="92"/>
      <c r="X235" s="308"/>
      <c r="Y235" s="92"/>
      <c r="Z235" s="308"/>
      <c r="AA235" s="308"/>
      <c r="AB235" s="296"/>
      <c r="AC235" s="287"/>
    </row>
    <row r="236" spans="1:32" s="9" customFormat="1" ht="15.75" thickBot="1">
      <c r="A236" s="20" t="s">
        <v>171</v>
      </c>
      <c r="B236" s="21"/>
      <c r="C236" s="22"/>
      <c r="D236" s="35"/>
      <c r="E236" s="35"/>
      <c r="F236" s="35">
        <v>5</v>
      </c>
      <c r="G236" s="35"/>
      <c r="H236" s="21">
        <f>data_input!E241</f>
        <v>718</v>
      </c>
      <c r="I236" s="21">
        <f>I238</f>
        <v>0</v>
      </c>
      <c r="J236" s="79">
        <f>data_input!F241</f>
        <v>1</v>
      </c>
      <c r="K236" s="21">
        <f>H236-I236</f>
        <v>718</v>
      </c>
      <c r="L236" s="21">
        <f>L238</f>
        <v>718</v>
      </c>
      <c r="M236" s="45">
        <f>H236-L236</f>
        <v>0</v>
      </c>
      <c r="N236" s="93">
        <f>N238</f>
        <v>65.05181249530753</v>
      </c>
      <c r="O236" s="309">
        <f>O238</f>
        <v>65.05181249530753</v>
      </c>
      <c r="P236" s="86"/>
      <c r="Q236" s="68">
        <f>data_input!G241</f>
        <v>978.9</v>
      </c>
      <c r="R236" s="68">
        <f>R238</f>
        <v>0</v>
      </c>
      <c r="S236" s="79">
        <f>S238</f>
        <v>1</v>
      </c>
      <c r="T236" s="68">
        <f>Q236-R236</f>
        <v>978.9</v>
      </c>
      <c r="U236" s="68">
        <f>U238</f>
        <v>978.9</v>
      </c>
      <c r="V236" s="45">
        <f>Q236-U236</f>
        <v>0</v>
      </c>
      <c r="W236" s="93">
        <f>W238</f>
        <v>88.68972040620689</v>
      </c>
      <c r="X236" s="309">
        <f>X238</f>
        <v>88.68972040620689</v>
      </c>
      <c r="Y236" s="93">
        <f>Y238</f>
        <v>153.7415329015144</v>
      </c>
      <c r="Z236" s="309">
        <f>Z238</f>
        <v>153.7415329015144</v>
      </c>
      <c r="AA236" s="309">
        <f>AA238</f>
        <v>153.7415329015144</v>
      </c>
      <c r="AB236" s="297">
        <f>AA236-Y236</f>
        <v>0</v>
      </c>
      <c r="AC236" s="286">
        <f>AB236/Y236</f>
        <v>0</v>
      </c>
      <c r="AD236" s="289">
        <f>IF(ABS(AC236)&gt;0.04999,IF(ABS(AC236)&lt;0.15,1,0),0)</f>
        <v>0</v>
      </c>
      <c r="AE236" s="289">
        <f>IF(ABS(AC236)&gt;0.14999,IF(ABS(AC236)&lt;0.25,2,0),0)</f>
        <v>0</v>
      </c>
      <c r="AF236" s="289">
        <f>IF(ABS(AC236)&gt;0.25,3,0)</f>
        <v>0</v>
      </c>
    </row>
    <row r="237" spans="1:29" s="9" customFormat="1" ht="12.75">
      <c r="A237" s="16"/>
      <c r="B237" s="28"/>
      <c r="C237" s="23"/>
      <c r="D237" s="36"/>
      <c r="E237" s="36"/>
      <c r="F237" s="36"/>
      <c r="G237" s="36"/>
      <c r="H237" s="28"/>
      <c r="I237" s="28"/>
      <c r="J237" s="80"/>
      <c r="K237" s="28"/>
      <c r="L237" s="28"/>
      <c r="M237" s="47"/>
      <c r="N237" s="95"/>
      <c r="O237" s="310"/>
      <c r="P237" s="86"/>
      <c r="Q237" s="69"/>
      <c r="R237" s="69"/>
      <c r="S237" s="80"/>
      <c r="T237" s="69"/>
      <c r="U237" s="69"/>
      <c r="V237" s="47"/>
      <c r="W237" s="95"/>
      <c r="X237" s="310"/>
      <c r="Y237" s="95"/>
      <c r="Z237" s="310"/>
      <c r="AA237" s="310"/>
      <c r="AB237" s="298"/>
      <c r="AC237" s="299"/>
    </row>
    <row r="238" spans="1:32" s="9" customFormat="1" ht="15">
      <c r="A238" s="7"/>
      <c r="B238" s="19"/>
      <c r="C238" s="29"/>
      <c r="D238" s="37"/>
      <c r="E238" s="37">
        <v>23568</v>
      </c>
      <c r="F238" s="37"/>
      <c r="G238" s="37"/>
      <c r="H238" s="19"/>
      <c r="I238" s="19">
        <f>I239</f>
        <v>0</v>
      </c>
      <c r="J238" s="81">
        <f>data_input!F243</f>
        <v>1</v>
      </c>
      <c r="K238" s="19">
        <f>K239</f>
        <v>718</v>
      </c>
      <c r="L238" s="19">
        <f>L239</f>
        <v>718</v>
      </c>
      <c r="M238" s="47"/>
      <c r="N238" s="101">
        <f>N239</f>
        <v>65.05181249530753</v>
      </c>
      <c r="O238" s="311">
        <f>O239</f>
        <v>65.05181249530753</v>
      </c>
      <c r="P238" s="86"/>
      <c r="Q238" s="70"/>
      <c r="R238" s="70">
        <f>R239</f>
        <v>0</v>
      </c>
      <c r="S238" s="81">
        <f>S239</f>
        <v>1</v>
      </c>
      <c r="T238" s="70">
        <f>T239</f>
        <v>978.9</v>
      </c>
      <c r="U238" s="70">
        <f>U239</f>
        <v>978.9</v>
      </c>
      <c r="V238" s="47"/>
      <c r="W238" s="101">
        <f>W239</f>
        <v>88.68972040620689</v>
      </c>
      <c r="X238" s="311">
        <f>X239</f>
        <v>88.68972040620689</v>
      </c>
      <c r="Y238" s="101">
        <f>Y239</f>
        <v>153.7415329015144</v>
      </c>
      <c r="Z238" s="311">
        <f>Z239</f>
        <v>153.7415329015144</v>
      </c>
      <c r="AA238" s="311">
        <f>Z238+$AB$2</f>
        <v>153.7415329015144</v>
      </c>
      <c r="AB238" s="300">
        <f>AA238-Y238</f>
        <v>0</v>
      </c>
      <c r="AC238" s="288">
        <f>AB238/Y238</f>
        <v>0</v>
      </c>
      <c r="AD238" s="289">
        <f>IF(ABS(AC238)&gt;0.04999,IF(ABS(AC238)&lt;0.15,1,0),0)</f>
        <v>0</v>
      </c>
      <c r="AE238" s="289">
        <f>IF(ABS(AC238)&gt;0.14999,IF(ABS(AC238)&lt;0.25,2,0),0)</f>
        <v>0</v>
      </c>
      <c r="AF238" s="289">
        <f>IF(ABS(AC238)&gt;0.25,3,0)</f>
        <v>0</v>
      </c>
    </row>
    <row r="239" spans="1:123" s="8" customFormat="1" ht="15">
      <c r="A239" s="9"/>
      <c r="B239" s="10"/>
      <c r="C239" s="7" t="s">
        <v>309</v>
      </c>
      <c r="D239" s="38"/>
      <c r="E239" s="38"/>
      <c r="F239" s="38"/>
      <c r="G239" s="38"/>
      <c r="H239" s="5">
        <f>data_input!E244</f>
        <v>0</v>
      </c>
      <c r="I239" s="5">
        <f>H239</f>
        <v>0</v>
      </c>
      <c r="J239" s="83">
        <f>data_input!F244</f>
        <v>1</v>
      </c>
      <c r="K239" s="5">
        <f>K236*J239</f>
        <v>718</v>
      </c>
      <c r="L239" s="5">
        <f>K239+I239</f>
        <v>718</v>
      </c>
      <c r="M239" s="47"/>
      <c r="N239" s="92">
        <f>L239*$N$2</f>
        <v>65.05181249530753</v>
      </c>
      <c r="O239" s="308">
        <f>L239*$O$2</f>
        <v>65.05181249530753</v>
      </c>
      <c r="P239" s="86"/>
      <c r="Q239" s="66">
        <f>data_input!G244</f>
        <v>0</v>
      </c>
      <c r="R239" s="66">
        <f>Q239</f>
        <v>0</v>
      </c>
      <c r="S239" s="78">
        <f>L239/L236</f>
        <v>1</v>
      </c>
      <c r="T239" s="66">
        <f>T236*S239</f>
        <v>978.9</v>
      </c>
      <c r="U239" s="66">
        <f>T239+R239</f>
        <v>978.9</v>
      </c>
      <c r="V239" s="47"/>
      <c r="W239" s="92">
        <f>U239*$W$2</f>
        <v>88.68972040620689</v>
      </c>
      <c r="X239" s="308">
        <f>U239*$X$2</f>
        <v>88.68972040620689</v>
      </c>
      <c r="Y239" s="92">
        <f>N239+W239</f>
        <v>153.7415329015144</v>
      </c>
      <c r="Z239" s="308">
        <f>O239+X239</f>
        <v>153.7415329015144</v>
      </c>
      <c r="AA239" s="308">
        <f>P239+Z239</f>
        <v>153.7415329015144</v>
      </c>
      <c r="AB239" s="296">
        <f>AA239-Y239</f>
        <v>0</v>
      </c>
      <c r="AC239" s="287"/>
      <c r="AD239" s="289"/>
      <c r="AE239" s="289"/>
      <c r="AF239" s="28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</row>
    <row r="240" spans="2:29" s="9" customFormat="1" ht="12.75">
      <c r="B240" s="10"/>
      <c r="C240" s="7"/>
      <c r="D240" s="38"/>
      <c r="E240" s="38"/>
      <c r="F240" s="38"/>
      <c r="G240" s="38"/>
      <c r="H240" s="5"/>
      <c r="I240" s="5"/>
      <c r="J240" s="83"/>
      <c r="K240" s="5"/>
      <c r="L240" s="5"/>
      <c r="M240" s="47"/>
      <c r="N240" s="92"/>
      <c r="O240" s="308"/>
      <c r="P240" s="86"/>
      <c r="Q240" s="66"/>
      <c r="R240" s="66"/>
      <c r="S240" s="78"/>
      <c r="T240" s="66"/>
      <c r="U240" s="66"/>
      <c r="V240" s="47"/>
      <c r="W240" s="92"/>
      <c r="X240" s="308"/>
      <c r="Y240" s="92"/>
      <c r="Z240" s="308"/>
      <c r="AA240" s="308"/>
      <c r="AB240" s="296"/>
      <c r="AC240" s="287"/>
    </row>
    <row r="241" spans="2:29" s="9" customFormat="1" ht="12.75">
      <c r="B241" s="10"/>
      <c r="C241" s="7"/>
      <c r="D241" s="38"/>
      <c r="E241" s="38"/>
      <c r="F241" s="38"/>
      <c r="G241" s="38"/>
      <c r="H241" s="5"/>
      <c r="I241" s="5"/>
      <c r="J241" s="83"/>
      <c r="K241" s="5"/>
      <c r="L241" s="5"/>
      <c r="M241" s="47"/>
      <c r="N241" s="92"/>
      <c r="O241" s="308"/>
      <c r="P241" s="86"/>
      <c r="Q241" s="66"/>
      <c r="R241" s="66"/>
      <c r="S241" s="78"/>
      <c r="T241" s="66"/>
      <c r="U241" s="66"/>
      <c r="V241" s="47"/>
      <c r="W241" s="92"/>
      <c r="X241" s="308"/>
      <c r="Y241" s="92"/>
      <c r="Z241" s="308"/>
      <c r="AA241" s="308"/>
      <c r="AB241" s="296"/>
      <c r="AC241" s="287"/>
    </row>
    <row r="242" spans="1:32" s="9" customFormat="1" ht="15">
      <c r="A242" s="40" t="s">
        <v>172</v>
      </c>
      <c r="B242" s="5"/>
      <c r="C242" s="4"/>
      <c r="D242" s="34"/>
      <c r="E242" s="34"/>
      <c r="F242" s="34"/>
      <c r="G242" s="34"/>
      <c r="H242" s="41">
        <f>H244+H249+H257+H268+H273+H278+H283+H288+H293+H298+H304</f>
        <v>205425</v>
      </c>
      <c r="I242" s="41">
        <f>I244+I249+I257+I268+I273+I278+I283+I288+I293+I298+I304</f>
        <v>131280</v>
      </c>
      <c r="J242" s="132">
        <f>data_input!F247</f>
        <v>0</v>
      </c>
      <c r="K242" s="41">
        <f>K244+K249+K257+K268+K273+K278+K283+K288+K293+K298+K304</f>
        <v>74145</v>
      </c>
      <c r="L242" s="41">
        <f>L244+L249+L257+L268+L273+L278+L283+L288+L293+L298+L304</f>
        <v>205425</v>
      </c>
      <c r="M242" s="45">
        <f>H242-L242</f>
        <v>0</v>
      </c>
      <c r="N242" s="91">
        <f>N244+N249+N257+N268+N273+N278+N283+N288+N293+N298+N304</f>
        <v>18611.794682240317</v>
      </c>
      <c r="O242" s="307">
        <f>O244+O249+O257+O268+O273+O278+O283+O288+O293+O298+O304</f>
        <v>18611.794682240317</v>
      </c>
      <c r="P242" s="86"/>
      <c r="Q242" s="65">
        <f>Q244+Q249+Q257+Q268+Q273+Q278+Q283+Q288+Q293+Q298+Q304</f>
        <v>25656.891</v>
      </c>
      <c r="R242" s="65">
        <f>R244+R249+R257+R268+R273+R278+R283+R288+R293+R298+R304</f>
        <v>64.42992666030084</v>
      </c>
      <c r="S242" s="78"/>
      <c r="T242" s="65">
        <f>T244+T249+T257+T268+T273+T278+T283+T288+T293+T298+T304</f>
        <v>25592.461073339702</v>
      </c>
      <c r="U242" s="65">
        <f>U244+U249+U257+U268+U273+U278+U283+U288+U293+U298+U304</f>
        <v>25656.891</v>
      </c>
      <c r="V242" s="45">
        <f>Q242-U242</f>
        <v>0</v>
      </c>
      <c r="W242" s="91">
        <f>W244+W249+W257+W268+W273+W278+W283+W288+W293+W298+W304</f>
        <v>2324.55050493669</v>
      </c>
      <c r="X242" s="307">
        <f>X244+X249+X257+X268+X273+X278+X283+X288+X293+X298+X304</f>
        <v>2324.55050493669</v>
      </c>
      <c r="Y242" s="91">
        <f>Y244+Y249+Y257+Y268+Y273+Y278+Y283+Y288+Y293+Y298+Y304</f>
        <v>20936.345187177012</v>
      </c>
      <c r="Z242" s="307">
        <f>Z244+Z249+Z257+Z268+Z273+Z278+Z283+Z288+Z293+Z298+Z304</f>
        <v>20936.345187177012</v>
      </c>
      <c r="AA242" s="307">
        <f>AA244+AA249+AA257+AA268+AA273+AA278+AA283+AA288+AA293+AA298+AA304</f>
        <v>20936.345187177012</v>
      </c>
      <c r="AB242" s="295">
        <f>AA242-Y242</f>
        <v>0</v>
      </c>
      <c r="AC242" s="285">
        <f>AB242/Y242</f>
        <v>0</v>
      </c>
      <c r="AD242" s="289">
        <f>IF(ABS(AC242)&gt;0.04999,IF(ABS(AC242)&lt;0.15,1,0),0)</f>
        <v>0</v>
      </c>
      <c r="AE242" s="289">
        <f>IF(ABS(AC242)&gt;0.14999,IF(ABS(AC242)&lt;0.25,2,0),0)</f>
        <v>0</v>
      </c>
      <c r="AF242" s="289">
        <f>IF(ABS(AC242)&gt;0.25,3,0)</f>
        <v>0</v>
      </c>
    </row>
    <row r="243" spans="1:29" s="9" customFormat="1" ht="12.75">
      <c r="A243" s="4"/>
      <c r="B243" s="5"/>
      <c r="C243" s="4"/>
      <c r="D243" s="34"/>
      <c r="E243" s="34"/>
      <c r="F243" s="34"/>
      <c r="G243" s="34"/>
      <c r="H243" s="5"/>
      <c r="I243" s="5"/>
      <c r="J243" s="83"/>
      <c r="K243" s="5"/>
      <c r="L243" s="5"/>
      <c r="M243" s="47"/>
      <c r="N243" s="92"/>
      <c r="O243" s="308"/>
      <c r="P243" s="86"/>
      <c r="Q243" s="66"/>
      <c r="R243" s="66"/>
      <c r="S243" s="78"/>
      <c r="T243" s="66"/>
      <c r="U243" s="66"/>
      <c r="V243" s="47"/>
      <c r="W243" s="92"/>
      <c r="X243" s="308"/>
      <c r="Y243" s="92"/>
      <c r="Z243" s="308"/>
      <c r="AA243" s="308"/>
      <c r="AB243" s="296"/>
      <c r="AC243" s="287"/>
    </row>
    <row r="244" spans="1:32" s="9" customFormat="1" ht="15.75" thickBot="1">
      <c r="A244" s="20" t="s">
        <v>173</v>
      </c>
      <c r="B244" s="21"/>
      <c r="C244" s="22"/>
      <c r="D244" s="35"/>
      <c r="E244" s="35"/>
      <c r="F244" s="35"/>
      <c r="G244" s="35"/>
      <c r="H244" s="21">
        <f>data_input!E249</f>
        <v>12865</v>
      </c>
      <c r="I244" s="21">
        <f>I246</f>
        <v>3505</v>
      </c>
      <c r="J244" s="79">
        <f>data_input!F249</f>
        <v>1</v>
      </c>
      <c r="K244" s="21">
        <f>H244-I244</f>
        <v>9360</v>
      </c>
      <c r="L244" s="21">
        <f>L246</f>
        <v>12865</v>
      </c>
      <c r="M244" s="45">
        <f>H244-L244</f>
        <v>0</v>
      </c>
      <c r="N244" s="93">
        <f>N246</f>
        <v>1165.5871417160604</v>
      </c>
      <c r="O244" s="309">
        <f>O246</f>
        <v>1165.5871417160604</v>
      </c>
      <c r="P244" s="86"/>
      <c r="Q244" s="68">
        <f>data_input!G249</f>
        <v>4994.881</v>
      </c>
      <c r="R244" s="68">
        <f>R246</f>
        <v>2.565024516324184</v>
      </c>
      <c r="S244" s="79">
        <f>S246</f>
        <v>1</v>
      </c>
      <c r="T244" s="68">
        <f>Q244-R244</f>
        <v>4992.315975483676</v>
      </c>
      <c r="U244" s="68">
        <f>U246</f>
        <v>4994.881</v>
      </c>
      <c r="V244" s="45">
        <f>Q244-U244</f>
        <v>0</v>
      </c>
      <c r="W244" s="93">
        <f>W246</f>
        <v>452.5432621843652</v>
      </c>
      <c r="X244" s="309">
        <f>X246</f>
        <v>452.5432621843652</v>
      </c>
      <c r="Y244" s="93">
        <f>Y246</f>
        <v>1618.1304039004256</v>
      </c>
      <c r="Z244" s="309">
        <f>Z246</f>
        <v>1618.1304039004256</v>
      </c>
      <c r="AA244" s="309">
        <f>AA246</f>
        <v>1618.1304039004256</v>
      </c>
      <c r="AB244" s="297">
        <f>AA244-Y244</f>
        <v>0</v>
      </c>
      <c r="AC244" s="286">
        <f>AB244/Y244</f>
        <v>0</v>
      </c>
      <c r="AD244" s="289">
        <f>IF(ABS(AC244)&gt;0.04999,IF(ABS(AC244)&lt;0.15,1,0),0)</f>
        <v>0</v>
      </c>
      <c r="AE244" s="289">
        <f>IF(ABS(AC244)&gt;0.14999,IF(ABS(AC244)&lt;0.25,2,0),0)</f>
        <v>0</v>
      </c>
      <c r="AF244" s="289">
        <f>IF(ABS(AC244)&gt;0.25,3,0)</f>
        <v>0</v>
      </c>
    </row>
    <row r="245" spans="1:29" s="9" customFormat="1" ht="12.75">
      <c r="A245" s="16"/>
      <c r="B245" s="28"/>
      <c r="C245" s="23"/>
      <c r="D245" s="36"/>
      <c r="E245" s="36"/>
      <c r="F245" s="36"/>
      <c r="G245" s="36"/>
      <c r="H245" s="28"/>
      <c r="I245" s="28"/>
      <c r="J245" s="80"/>
      <c r="K245" s="28"/>
      <c r="L245" s="28"/>
      <c r="M245" s="47"/>
      <c r="N245" s="95"/>
      <c r="O245" s="310"/>
      <c r="P245" s="86"/>
      <c r="Q245" s="69"/>
      <c r="R245" s="69"/>
      <c r="S245" s="80"/>
      <c r="T245" s="69"/>
      <c r="U245" s="69"/>
      <c r="V245" s="47"/>
      <c r="W245" s="95"/>
      <c r="X245" s="310"/>
      <c r="Y245" s="95"/>
      <c r="Z245" s="310"/>
      <c r="AA245" s="310"/>
      <c r="AB245" s="298"/>
      <c r="AC245" s="299"/>
    </row>
    <row r="246" spans="1:32" s="9" customFormat="1" ht="15">
      <c r="A246" s="7"/>
      <c r="B246" s="19" t="s">
        <v>174</v>
      </c>
      <c r="C246" s="29"/>
      <c r="D246" s="37">
        <v>717</v>
      </c>
      <c r="E246" s="37">
        <v>23518</v>
      </c>
      <c r="F246" s="37">
        <v>2</v>
      </c>
      <c r="G246" s="37"/>
      <c r="H246" s="19"/>
      <c r="I246" s="19">
        <f>I247</f>
        <v>3505</v>
      </c>
      <c r="J246" s="81">
        <f>data_input!F251</f>
        <v>1</v>
      </c>
      <c r="K246" s="19">
        <f>K247</f>
        <v>9360</v>
      </c>
      <c r="L246" s="19">
        <f>L247</f>
        <v>12865</v>
      </c>
      <c r="M246" s="45"/>
      <c r="N246" s="101">
        <f>N247</f>
        <v>1165.5871417160604</v>
      </c>
      <c r="O246" s="311">
        <f>O247</f>
        <v>1165.5871417160604</v>
      </c>
      <c r="P246" s="86"/>
      <c r="Q246" s="70"/>
      <c r="R246" s="70">
        <f>R247</f>
        <v>2.565024516324184</v>
      </c>
      <c r="S246" s="81">
        <f>S247</f>
        <v>1</v>
      </c>
      <c r="T246" s="70">
        <f>T247</f>
        <v>4992.315975483676</v>
      </c>
      <c r="U246" s="70">
        <f>U247</f>
        <v>4994.881</v>
      </c>
      <c r="V246" s="45"/>
      <c r="W246" s="101">
        <f>W247</f>
        <v>452.5432621843652</v>
      </c>
      <c r="X246" s="311">
        <f>X247</f>
        <v>452.5432621843652</v>
      </c>
      <c r="Y246" s="101">
        <f>Y247</f>
        <v>1618.1304039004256</v>
      </c>
      <c r="Z246" s="311">
        <f>Z247</f>
        <v>1618.1304039004256</v>
      </c>
      <c r="AA246" s="311">
        <f>Z246+$AB$2</f>
        <v>1618.1304039004256</v>
      </c>
      <c r="AB246" s="300">
        <f>AA246-Y246</f>
        <v>0</v>
      </c>
      <c r="AC246" s="288">
        <f>AB246/Y246</f>
        <v>0</v>
      </c>
      <c r="AD246" s="289">
        <f>IF(ABS(AC246)&gt;0.04999,IF(ABS(AC246)&lt;0.15,1,0),0)</f>
        <v>0</v>
      </c>
      <c r="AE246" s="289">
        <f>IF(ABS(AC246)&gt;0.14999,IF(ABS(AC246)&lt;0.25,2,0),0)</f>
        <v>0</v>
      </c>
      <c r="AF246" s="289">
        <f>IF(ABS(AC246)&gt;0.25,3,0)</f>
        <v>0</v>
      </c>
    </row>
    <row r="247" spans="2:32" s="9" customFormat="1" ht="15">
      <c r="B247" s="10"/>
      <c r="C247" s="7" t="s">
        <v>45</v>
      </c>
      <c r="D247" s="38"/>
      <c r="E247" s="38"/>
      <c r="F247" s="38"/>
      <c r="G247" s="38"/>
      <c r="H247" s="5">
        <f>data_input!E252</f>
        <v>3505</v>
      </c>
      <c r="I247" s="5">
        <f>H247</f>
        <v>3505</v>
      </c>
      <c r="J247" s="83">
        <f>data_input!F252</f>
        <v>1</v>
      </c>
      <c r="K247" s="5">
        <f>K244*J247</f>
        <v>9360</v>
      </c>
      <c r="L247" s="5">
        <f>K247+I247</f>
        <v>12865</v>
      </c>
      <c r="M247" s="47"/>
      <c r="N247" s="92">
        <f>L247*$N$2</f>
        <v>1165.5871417160604</v>
      </c>
      <c r="O247" s="308">
        <f>L247*$O$2</f>
        <v>1165.5871417160604</v>
      </c>
      <c r="P247" s="86"/>
      <c r="Q247" s="66">
        <f>data_input!G252</f>
        <v>2.565024516324184</v>
      </c>
      <c r="R247" s="66">
        <f>Q247</f>
        <v>2.565024516324184</v>
      </c>
      <c r="S247" s="78">
        <f>L247/L244</f>
        <v>1</v>
      </c>
      <c r="T247" s="66">
        <f>T244*S247</f>
        <v>4992.315975483676</v>
      </c>
      <c r="U247" s="66">
        <f>T247+R247</f>
        <v>4994.881</v>
      </c>
      <c r="V247" s="47"/>
      <c r="W247" s="92">
        <f>U247*$W$2</f>
        <v>452.5432621843652</v>
      </c>
      <c r="X247" s="308">
        <f>U247*$X$2</f>
        <v>452.5432621843652</v>
      </c>
      <c r="Y247" s="92">
        <f>N247+W247</f>
        <v>1618.1304039004256</v>
      </c>
      <c r="Z247" s="308">
        <f>O247+X247</f>
        <v>1618.1304039004256</v>
      </c>
      <c r="AA247" s="308">
        <f>P247+Z247</f>
        <v>1618.1304039004256</v>
      </c>
      <c r="AB247" s="296">
        <f>AA247-Y247</f>
        <v>0</v>
      </c>
      <c r="AC247" s="287"/>
      <c r="AD247" s="289"/>
      <c r="AE247" s="289"/>
      <c r="AF247" s="289"/>
    </row>
    <row r="248" spans="2:29" s="9" customFormat="1" ht="12.75">
      <c r="B248" s="10"/>
      <c r="C248" s="7"/>
      <c r="D248" s="38"/>
      <c r="E248" s="38"/>
      <c r="F248" s="38"/>
      <c r="G248" s="38"/>
      <c r="H248" s="5"/>
      <c r="I248" s="5"/>
      <c r="J248" s="83"/>
      <c r="K248" s="5"/>
      <c r="L248" s="5"/>
      <c r="M248" s="47"/>
      <c r="N248" s="92"/>
      <c r="O248" s="308"/>
      <c r="P248" s="86"/>
      <c r="Q248" s="66"/>
      <c r="R248" s="66"/>
      <c r="S248" s="78"/>
      <c r="T248" s="66"/>
      <c r="U248" s="66"/>
      <c r="V248" s="47"/>
      <c r="W248" s="92"/>
      <c r="X248" s="308"/>
      <c r="Y248" s="92"/>
      <c r="Z248" s="308"/>
      <c r="AA248" s="308"/>
      <c r="AB248" s="296"/>
      <c r="AC248" s="287"/>
    </row>
    <row r="249" spans="1:32" s="9" customFormat="1" ht="15.75" thickBot="1">
      <c r="A249" s="20" t="s">
        <v>175</v>
      </c>
      <c r="B249" s="21"/>
      <c r="C249" s="22"/>
      <c r="D249" s="35"/>
      <c r="E249" s="35"/>
      <c r="F249" s="35"/>
      <c r="G249" s="35"/>
      <c r="H249" s="21">
        <f>data_input!E254</f>
        <v>10078</v>
      </c>
      <c r="I249" s="21">
        <f>I250+I252+I254</f>
        <v>3428</v>
      </c>
      <c r="J249" s="79">
        <f>data_input!F254</f>
        <v>1</v>
      </c>
      <c r="K249" s="21">
        <f>H249-I249</f>
        <v>6650</v>
      </c>
      <c r="L249" s="21">
        <f>L250+L252+L254</f>
        <v>10078</v>
      </c>
      <c r="M249" s="45">
        <f>H249-L249</f>
        <v>0</v>
      </c>
      <c r="N249" s="93">
        <f>N250+N252+N254</f>
        <v>913.0810115984809</v>
      </c>
      <c r="O249" s="309">
        <f>O250+O252+O254</f>
        <v>913.0810115984809</v>
      </c>
      <c r="P249" s="86"/>
      <c r="Q249" s="68">
        <f>data_input!G254</f>
        <v>2048.067</v>
      </c>
      <c r="R249" s="68">
        <f>R250+R252+R254</f>
        <v>3.9042607800574602</v>
      </c>
      <c r="S249" s="79">
        <f>S250+S252+S254</f>
        <v>1</v>
      </c>
      <c r="T249" s="68">
        <f>Q249-R249</f>
        <v>2044.1627392199425</v>
      </c>
      <c r="U249" s="68">
        <f>U250+U252+U254</f>
        <v>2048.067</v>
      </c>
      <c r="V249" s="45">
        <f>Q249-U249</f>
        <v>0</v>
      </c>
      <c r="W249" s="93">
        <f>W250+W252+W254</f>
        <v>185.55775830338024</v>
      </c>
      <c r="X249" s="309">
        <f>X250+X252+X254</f>
        <v>185.55775830338024</v>
      </c>
      <c r="Y249" s="93">
        <f>Y250+Y252+Y254</f>
        <v>1098.638769901861</v>
      </c>
      <c r="Z249" s="309">
        <f>Z250+Z252+Z254</f>
        <v>1098.638769901861</v>
      </c>
      <c r="AA249" s="309">
        <f>AA250+AA252+AA254</f>
        <v>1098.638769901861</v>
      </c>
      <c r="AB249" s="297">
        <f aca="true" t="shared" si="20" ref="AB249:AB255">AA249-Y249</f>
        <v>0</v>
      </c>
      <c r="AC249" s="286">
        <f aca="true" t="shared" si="21" ref="AC249:AC255">AB249/Y249</f>
        <v>0</v>
      </c>
      <c r="AD249" s="289">
        <f aca="true" t="shared" si="22" ref="AD249:AD255">IF(ABS(AC249)&gt;0.04999,IF(ABS(AC249)&lt;0.15,1,0),0)</f>
        <v>0</v>
      </c>
      <c r="AE249" s="289">
        <f aca="true" t="shared" si="23" ref="AE249:AE255">IF(ABS(AC249)&gt;0.14999,IF(ABS(AC249)&lt;0.25,2,0),0)</f>
        <v>0</v>
      </c>
      <c r="AF249" s="289">
        <f aca="true" t="shared" si="24" ref="AF249:AF255">IF(ABS(AC249)&gt;0.25,3,0)</f>
        <v>0</v>
      </c>
    </row>
    <row r="250" spans="1:32" s="9" customFormat="1" ht="15">
      <c r="A250" s="11"/>
      <c r="B250" s="19" t="s">
        <v>176</v>
      </c>
      <c r="C250" s="29"/>
      <c r="D250" s="37">
        <v>702</v>
      </c>
      <c r="E250" s="37">
        <v>23438</v>
      </c>
      <c r="F250" s="37">
        <v>1</v>
      </c>
      <c r="G250" s="37"/>
      <c r="H250" s="19"/>
      <c r="I250" s="19">
        <f>I251</f>
        <v>708</v>
      </c>
      <c r="J250" s="81">
        <f>data_input!F256</f>
        <v>0.314</v>
      </c>
      <c r="K250" s="19">
        <f>K251</f>
        <v>2088.1</v>
      </c>
      <c r="L250" s="19">
        <f>L251</f>
        <v>2796.1</v>
      </c>
      <c r="M250" s="47"/>
      <c r="N250" s="101">
        <f>N251</f>
        <v>253.3306029500409</v>
      </c>
      <c r="O250" s="311">
        <f>O251</f>
        <v>253.3306029500409</v>
      </c>
      <c r="P250" s="86"/>
      <c r="Q250" s="70"/>
      <c r="R250" s="70">
        <f>R251</f>
        <v>0.8039322619631155</v>
      </c>
      <c r="S250" s="81">
        <f>S251</f>
        <v>0.2774459218098829</v>
      </c>
      <c r="T250" s="70">
        <f>T251</f>
        <v>567.1446155122923</v>
      </c>
      <c r="U250" s="70">
        <f>U251</f>
        <v>567.9485477742554</v>
      </c>
      <c r="V250" s="47"/>
      <c r="W250" s="101">
        <f>W251</f>
        <v>51.456939327009856</v>
      </c>
      <c r="X250" s="311">
        <f>X251</f>
        <v>51.456939327009856</v>
      </c>
      <c r="Y250" s="101">
        <f>Y251</f>
        <v>304.78754227705076</v>
      </c>
      <c r="Z250" s="311">
        <f>Z251</f>
        <v>304.78754227705076</v>
      </c>
      <c r="AA250" s="311">
        <f>Z250+$AB$2</f>
        <v>304.78754227705076</v>
      </c>
      <c r="AB250" s="300">
        <f t="shared" si="20"/>
        <v>0</v>
      </c>
      <c r="AC250" s="288">
        <f t="shared" si="21"/>
        <v>0</v>
      </c>
      <c r="AD250" s="289">
        <f t="shared" si="22"/>
        <v>0</v>
      </c>
      <c r="AE250" s="289">
        <f t="shared" si="23"/>
        <v>0</v>
      </c>
      <c r="AF250" s="289">
        <f t="shared" si="24"/>
        <v>0</v>
      </c>
    </row>
    <row r="251" spans="2:32" s="9" customFormat="1" ht="15">
      <c r="B251" s="10"/>
      <c r="C251" s="7" t="s">
        <v>46</v>
      </c>
      <c r="D251" s="38"/>
      <c r="E251" s="38"/>
      <c r="F251" s="38"/>
      <c r="G251" s="38"/>
      <c r="H251" s="5">
        <f>data_input!E257</f>
        <v>708</v>
      </c>
      <c r="I251" s="5">
        <f>H251</f>
        <v>708</v>
      </c>
      <c r="J251" s="83">
        <f>data_input!F257</f>
        <v>0.314</v>
      </c>
      <c r="K251" s="5">
        <f>K$249*J251</f>
        <v>2088.1</v>
      </c>
      <c r="L251" s="5">
        <f>K251+I251</f>
        <v>2796.1</v>
      </c>
      <c r="M251" s="50"/>
      <c r="N251" s="92">
        <f>L251*$N$2</f>
        <v>253.3306029500409</v>
      </c>
      <c r="O251" s="308">
        <f>L251*$O$2</f>
        <v>253.3306029500409</v>
      </c>
      <c r="P251" s="86"/>
      <c r="Q251" s="66">
        <f>data_input!G257</f>
        <v>0.8039322619631155</v>
      </c>
      <c r="R251" s="66">
        <f>Q251</f>
        <v>0.8039322619631155</v>
      </c>
      <c r="S251" s="78">
        <f>L251/$L$249</f>
        <v>0.2774459218098829</v>
      </c>
      <c r="T251" s="66">
        <f>T$249*S251</f>
        <v>567.1446155122923</v>
      </c>
      <c r="U251" s="66">
        <f>T251+R251</f>
        <v>567.9485477742554</v>
      </c>
      <c r="V251" s="50"/>
      <c r="W251" s="92">
        <f>U251*$W$2</f>
        <v>51.456939327009856</v>
      </c>
      <c r="X251" s="308">
        <f>U251*$X$2</f>
        <v>51.456939327009856</v>
      </c>
      <c r="Y251" s="92">
        <f>N251+W251</f>
        <v>304.78754227705076</v>
      </c>
      <c r="Z251" s="308">
        <f>O251+X251</f>
        <v>304.78754227705076</v>
      </c>
      <c r="AA251" s="308">
        <f>P251+Z251</f>
        <v>304.78754227705076</v>
      </c>
      <c r="AB251" s="296">
        <f t="shared" si="20"/>
        <v>0</v>
      </c>
      <c r="AC251" s="287"/>
      <c r="AD251" s="289"/>
      <c r="AE251" s="289"/>
      <c r="AF251" s="289"/>
    </row>
    <row r="252" spans="1:32" s="9" customFormat="1" ht="15">
      <c r="A252" s="16"/>
      <c r="B252" s="19" t="s">
        <v>177</v>
      </c>
      <c r="C252" s="29"/>
      <c r="D252" s="37">
        <v>722</v>
      </c>
      <c r="E252" s="37">
        <v>35647</v>
      </c>
      <c r="F252" s="37">
        <v>1</v>
      </c>
      <c r="G252" s="37"/>
      <c r="H252" s="19"/>
      <c r="I252" s="19">
        <f>I253</f>
        <v>595</v>
      </c>
      <c r="J252" s="81">
        <f>data_input!F258</f>
        <v>0.224</v>
      </c>
      <c r="K252" s="19">
        <f>K253</f>
        <v>1489.6000000000001</v>
      </c>
      <c r="L252" s="19">
        <f>L253</f>
        <v>2084.6000000000004</v>
      </c>
      <c r="M252" s="47"/>
      <c r="N252" s="101">
        <f>N253</f>
        <v>188.8676996207773</v>
      </c>
      <c r="O252" s="311">
        <f>O253</f>
        <v>188.8676996207773</v>
      </c>
      <c r="P252" s="86"/>
      <c r="Q252" s="70"/>
      <c r="R252" s="70">
        <f>R253</f>
        <v>0.29883843748594996</v>
      </c>
      <c r="S252" s="81">
        <f>S253</f>
        <v>0.20684659654693396</v>
      </c>
      <c r="T252" s="70">
        <f>T253</f>
        <v>422.82810539570283</v>
      </c>
      <c r="U252" s="70">
        <f>U253</f>
        <v>423.12694383318876</v>
      </c>
      <c r="V252" s="47"/>
      <c r="W252" s="101">
        <f>W253</f>
        <v>38.335897788229964</v>
      </c>
      <c r="X252" s="311">
        <f>X253</f>
        <v>38.335897788229964</v>
      </c>
      <c r="Y252" s="101">
        <f>Y253</f>
        <v>227.20359740900727</v>
      </c>
      <c r="Z252" s="311">
        <f>Z253</f>
        <v>227.20359740900727</v>
      </c>
      <c r="AA252" s="311">
        <f>Z252+$AB$2</f>
        <v>227.20359740900727</v>
      </c>
      <c r="AB252" s="300">
        <f t="shared" si="20"/>
        <v>0</v>
      </c>
      <c r="AC252" s="288">
        <f t="shared" si="21"/>
        <v>0</v>
      </c>
      <c r="AD252" s="289">
        <f t="shared" si="22"/>
        <v>0</v>
      </c>
      <c r="AE252" s="289">
        <f t="shared" si="23"/>
        <v>0</v>
      </c>
      <c r="AF252" s="289">
        <f t="shared" si="24"/>
        <v>0</v>
      </c>
    </row>
    <row r="253" spans="2:32" s="9" customFormat="1" ht="15">
      <c r="B253" s="10"/>
      <c r="C253" s="7" t="s">
        <v>47</v>
      </c>
      <c r="D253" s="38"/>
      <c r="E253" s="38"/>
      <c r="F253" s="38"/>
      <c r="G253" s="38"/>
      <c r="H253" s="5">
        <f>data_input!E259</f>
        <v>595</v>
      </c>
      <c r="I253" s="5">
        <f>H253</f>
        <v>595</v>
      </c>
      <c r="J253" s="83">
        <f>data_input!F259</f>
        <v>0.224</v>
      </c>
      <c r="K253" s="5">
        <f>K$249*J253</f>
        <v>1489.6000000000001</v>
      </c>
      <c r="L253" s="5">
        <f>K253+I253</f>
        <v>2084.6000000000004</v>
      </c>
      <c r="M253" s="47"/>
      <c r="N253" s="92">
        <f>L253*$N$2</f>
        <v>188.8676996207773</v>
      </c>
      <c r="O253" s="308">
        <f>L253*$O$2</f>
        <v>188.8676996207773</v>
      </c>
      <c r="P253" s="86"/>
      <c r="Q253" s="66">
        <f>data_input!G259</f>
        <v>0.29883843748594996</v>
      </c>
      <c r="R253" s="66">
        <f>Q253</f>
        <v>0.29883843748594996</v>
      </c>
      <c r="S253" s="78">
        <f>L253/$L$249</f>
        <v>0.20684659654693396</v>
      </c>
      <c r="T253" s="66">
        <f>T$249*S253</f>
        <v>422.82810539570283</v>
      </c>
      <c r="U253" s="66">
        <f>T253+R253</f>
        <v>423.12694383318876</v>
      </c>
      <c r="V253" s="47"/>
      <c r="W253" s="92">
        <f>U253*$W$2</f>
        <v>38.335897788229964</v>
      </c>
      <c r="X253" s="308">
        <f>U253*$X$2</f>
        <v>38.335897788229964</v>
      </c>
      <c r="Y253" s="92">
        <f>N253+W253</f>
        <v>227.20359740900727</v>
      </c>
      <c r="Z253" s="308">
        <f>O253+X253</f>
        <v>227.20359740900727</v>
      </c>
      <c r="AA253" s="308">
        <f>P253+Z253</f>
        <v>227.20359740900727</v>
      </c>
      <c r="AB253" s="296">
        <f t="shared" si="20"/>
        <v>0</v>
      </c>
      <c r="AC253" s="287"/>
      <c r="AD253" s="289"/>
      <c r="AE253" s="289"/>
      <c r="AF253" s="289"/>
    </row>
    <row r="254" spans="2:32" s="9" customFormat="1" ht="15">
      <c r="B254" s="19" t="s">
        <v>178</v>
      </c>
      <c r="C254" s="29"/>
      <c r="D254" s="37">
        <v>766</v>
      </c>
      <c r="E254" s="37" t="s">
        <v>272</v>
      </c>
      <c r="F254" s="37">
        <v>1</v>
      </c>
      <c r="G254" s="37"/>
      <c r="H254" s="19"/>
      <c r="I254" s="19">
        <f>I255</f>
        <v>2125</v>
      </c>
      <c r="J254" s="81">
        <f>data_input!F260</f>
        <v>0.462</v>
      </c>
      <c r="K254" s="19">
        <f>K255</f>
        <v>3072.3</v>
      </c>
      <c r="L254" s="19">
        <f>L255</f>
        <v>5197.3</v>
      </c>
      <c r="M254" s="47"/>
      <c r="N254" s="101">
        <f>N255</f>
        <v>470.8827090276627</v>
      </c>
      <c r="O254" s="311">
        <f>O255</f>
        <v>470.8827090276627</v>
      </c>
      <c r="P254" s="86"/>
      <c r="Q254" s="70"/>
      <c r="R254" s="70">
        <f>R255</f>
        <v>2.801490080608395</v>
      </c>
      <c r="S254" s="81">
        <f>S255</f>
        <v>0.5157074816431831</v>
      </c>
      <c r="T254" s="70">
        <f>T255</f>
        <v>1054.1900183119474</v>
      </c>
      <c r="U254" s="70">
        <f>U255</f>
        <v>1056.9915083925557</v>
      </c>
      <c r="V254" s="47"/>
      <c r="W254" s="101">
        <f>W255</f>
        <v>95.7649211881404</v>
      </c>
      <c r="X254" s="311">
        <f>X255</f>
        <v>95.7649211881404</v>
      </c>
      <c r="Y254" s="101">
        <f>Y255</f>
        <v>566.6476302158031</v>
      </c>
      <c r="Z254" s="311">
        <f>Z255</f>
        <v>566.6476302158031</v>
      </c>
      <c r="AA254" s="311">
        <f>Z254+$AB$2</f>
        <v>566.6476302158031</v>
      </c>
      <c r="AB254" s="300">
        <f t="shared" si="20"/>
        <v>0</v>
      </c>
      <c r="AC254" s="288">
        <f t="shared" si="21"/>
        <v>0</v>
      </c>
      <c r="AD254" s="289">
        <f t="shared" si="22"/>
        <v>0</v>
      </c>
      <c r="AE254" s="289">
        <f t="shared" si="23"/>
        <v>0</v>
      </c>
      <c r="AF254" s="289">
        <f t="shared" si="24"/>
        <v>0</v>
      </c>
    </row>
    <row r="255" spans="1:32" s="9" customFormat="1" ht="15">
      <c r="A255" s="7"/>
      <c r="B255" s="10"/>
      <c r="C255" s="7" t="s">
        <v>48</v>
      </c>
      <c r="D255" s="38"/>
      <c r="E255" s="38"/>
      <c r="F255" s="38"/>
      <c r="G255" s="38"/>
      <c r="H255" s="5">
        <f>data_input!E261</f>
        <v>2125</v>
      </c>
      <c r="I255" s="5">
        <f>H255</f>
        <v>2125</v>
      </c>
      <c r="J255" s="83">
        <f>data_input!F261</f>
        <v>0.462</v>
      </c>
      <c r="K255" s="5">
        <f>K$249*J255</f>
        <v>3072.3</v>
      </c>
      <c r="L255" s="5">
        <f>K255+I255</f>
        <v>5197.3</v>
      </c>
      <c r="M255" s="47"/>
      <c r="N255" s="92">
        <f>L255*$N$2</f>
        <v>470.8827090276627</v>
      </c>
      <c r="O255" s="308">
        <f>L255*$O$2</f>
        <v>470.8827090276627</v>
      </c>
      <c r="P255" s="86"/>
      <c r="Q255" s="66">
        <f>data_input!G261</f>
        <v>2.801490080608395</v>
      </c>
      <c r="R255" s="66">
        <f>Q255</f>
        <v>2.801490080608395</v>
      </c>
      <c r="S255" s="78">
        <f>L255/$L$249</f>
        <v>0.5157074816431831</v>
      </c>
      <c r="T255" s="66">
        <f>T$249*S255</f>
        <v>1054.1900183119474</v>
      </c>
      <c r="U255" s="66">
        <f>T255+R255</f>
        <v>1056.9915083925557</v>
      </c>
      <c r="V255" s="47"/>
      <c r="W255" s="92">
        <f>U255*$W$2</f>
        <v>95.7649211881404</v>
      </c>
      <c r="X255" s="308">
        <f>U255*$X$2</f>
        <v>95.7649211881404</v>
      </c>
      <c r="Y255" s="92">
        <f>N255+W255</f>
        <v>566.6476302158031</v>
      </c>
      <c r="Z255" s="308">
        <f>O255+X255</f>
        <v>566.6476302158031</v>
      </c>
      <c r="AA255" s="308">
        <f>P255+Z255</f>
        <v>566.6476302158031</v>
      </c>
      <c r="AB255" s="296">
        <f t="shared" si="20"/>
        <v>0</v>
      </c>
      <c r="AC255" s="287"/>
      <c r="AD255" s="289"/>
      <c r="AE255" s="289"/>
      <c r="AF255" s="289"/>
    </row>
    <row r="256" spans="2:29" s="9" customFormat="1" ht="12.75">
      <c r="B256" s="10"/>
      <c r="C256" s="7"/>
      <c r="D256" s="38"/>
      <c r="E256" s="38"/>
      <c r="F256" s="38"/>
      <c r="G256" s="38"/>
      <c r="H256" s="5"/>
      <c r="I256" s="5"/>
      <c r="J256" s="83"/>
      <c r="K256" s="5"/>
      <c r="L256" s="5"/>
      <c r="M256" s="47"/>
      <c r="N256" s="92"/>
      <c r="O256" s="308"/>
      <c r="P256" s="86"/>
      <c r="Q256" s="66"/>
      <c r="R256" s="66"/>
      <c r="S256" s="78"/>
      <c r="T256" s="66"/>
      <c r="U256" s="66"/>
      <c r="V256" s="47"/>
      <c r="W256" s="92"/>
      <c r="X256" s="308"/>
      <c r="Y256" s="92"/>
      <c r="Z256" s="308"/>
      <c r="AA256" s="308"/>
      <c r="AB256" s="296"/>
      <c r="AC256" s="287"/>
    </row>
    <row r="257" spans="1:123" s="8" customFormat="1" ht="15.75" thickBot="1">
      <c r="A257" s="20" t="s">
        <v>179</v>
      </c>
      <c r="B257" s="21"/>
      <c r="C257" s="22"/>
      <c r="D257" s="35"/>
      <c r="E257" s="35"/>
      <c r="F257" s="35"/>
      <c r="G257" s="35"/>
      <c r="H257" s="21">
        <f>data_input!E263</f>
        <v>11586</v>
      </c>
      <c r="I257" s="21">
        <f>I259+I261+I263+I265</f>
        <v>6557</v>
      </c>
      <c r="J257" s="79">
        <f>data_input!F263</f>
        <v>1</v>
      </c>
      <c r="K257" s="21">
        <f>H257-I257</f>
        <v>5029</v>
      </c>
      <c r="L257" s="21">
        <f>L259+L261+L263+L265</f>
        <v>11585.999999999998</v>
      </c>
      <c r="M257" s="45">
        <f>H257-L257</f>
        <v>0</v>
      </c>
      <c r="N257" s="93">
        <f>N259+N261+N263+N265</f>
        <v>1049.7079381206588</v>
      </c>
      <c r="O257" s="309">
        <f>O259+O261+O263+O265</f>
        <v>1049.7079381206588</v>
      </c>
      <c r="P257" s="86"/>
      <c r="Q257" s="68">
        <f>data_input!G263</f>
        <v>4339.317</v>
      </c>
      <c r="R257" s="68">
        <f>R259+R261+R263+R265</f>
        <v>6.821000424479982</v>
      </c>
      <c r="S257" s="79">
        <f>S259+S261+S263+S265</f>
        <v>1</v>
      </c>
      <c r="T257" s="68">
        <f>Q257-R257</f>
        <v>4332.49599957552</v>
      </c>
      <c r="U257" s="68">
        <f>U259+U261+U263+U265</f>
        <v>4339.317</v>
      </c>
      <c r="V257" s="45">
        <f>Q257-U257</f>
        <v>0</v>
      </c>
      <c r="W257" s="93">
        <f>W259+W261+W263+W265</f>
        <v>393.1482393338446</v>
      </c>
      <c r="X257" s="309">
        <f>X259+X261+X263+X265</f>
        <v>393.1482393338446</v>
      </c>
      <c r="Y257" s="93">
        <f>Y259+Y261+Y263+Y265</f>
        <v>1442.856177454503</v>
      </c>
      <c r="Z257" s="309">
        <f>Z259+Z261+Z263+Z265</f>
        <v>1442.856177454503</v>
      </c>
      <c r="AA257" s="309">
        <f>AA259+AA261+AA263+AA265</f>
        <v>1442.856177454503</v>
      </c>
      <c r="AB257" s="297">
        <f>AA257-Y257</f>
        <v>0</v>
      </c>
      <c r="AC257" s="286">
        <f>AB257/Y257</f>
        <v>0</v>
      </c>
      <c r="AD257" s="289">
        <f>IF(ABS(AC257)&gt;0.04999,IF(ABS(AC257)&lt;0.15,1,0),0)</f>
        <v>0</v>
      </c>
      <c r="AE257" s="289">
        <f>IF(ABS(AC257)&gt;0.14999,IF(ABS(AC257)&lt;0.25,2,0),0)</f>
        <v>0</v>
      </c>
      <c r="AF257" s="289">
        <f>IF(ABS(AC257)&gt;0.25,3,0)</f>
        <v>0</v>
      </c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</row>
    <row r="258" spans="1:123" s="8" customFormat="1" ht="12.75">
      <c r="A258" s="16"/>
      <c r="B258" s="28"/>
      <c r="C258" s="23"/>
      <c r="D258" s="36"/>
      <c r="E258" s="36"/>
      <c r="F258" s="36"/>
      <c r="G258" s="36"/>
      <c r="H258" s="28"/>
      <c r="I258" s="28"/>
      <c r="J258" s="80"/>
      <c r="K258" s="28"/>
      <c r="L258" s="28"/>
      <c r="M258" s="47"/>
      <c r="N258" s="95"/>
      <c r="O258" s="310"/>
      <c r="P258" s="86"/>
      <c r="Q258" s="69"/>
      <c r="R258" s="69"/>
      <c r="S258" s="80"/>
      <c r="T258" s="69"/>
      <c r="U258" s="69"/>
      <c r="V258" s="47"/>
      <c r="W258" s="95"/>
      <c r="X258" s="310"/>
      <c r="Y258" s="95"/>
      <c r="Z258" s="310"/>
      <c r="AA258" s="310"/>
      <c r="AB258" s="298"/>
      <c r="AC258" s="29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</row>
    <row r="259" spans="1:123" s="8" customFormat="1" ht="15">
      <c r="A259" s="11"/>
      <c r="B259" s="19" t="s">
        <v>180</v>
      </c>
      <c r="C259" s="29"/>
      <c r="D259" s="37">
        <v>942</v>
      </c>
      <c r="E259" s="37" t="s">
        <v>273</v>
      </c>
      <c r="F259" s="37">
        <v>1</v>
      </c>
      <c r="G259" s="37"/>
      <c r="H259" s="19"/>
      <c r="I259" s="19">
        <f>I260</f>
        <v>255</v>
      </c>
      <c r="J259" s="81">
        <f>data_input!F265</f>
        <v>0.06</v>
      </c>
      <c r="K259" s="19">
        <f>K260</f>
        <v>301.74</v>
      </c>
      <c r="L259" s="19">
        <f>L260</f>
        <v>556.74</v>
      </c>
      <c r="M259" s="47"/>
      <c r="N259" s="101">
        <f>N260</f>
        <v>50.44142909280991</v>
      </c>
      <c r="O259" s="311">
        <f>O260</f>
        <v>50.44142909280991</v>
      </c>
      <c r="P259" s="86"/>
      <c r="Q259" s="70"/>
      <c r="R259" s="70">
        <f>R260</f>
        <v>0.7612382435779675</v>
      </c>
      <c r="S259" s="81">
        <f>S260</f>
        <v>0.04805282237182808</v>
      </c>
      <c r="T259" s="70">
        <f>T260</f>
        <v>208.18866069425817</v>
      </c>
      <c r="U259" s="70">
        <f>U260</f>
        <v>208.94989893783614</v>
      </c>
      <c r="V259" s="47"/>
      <c r="W259" s="101">
        <f>W260</f>
        <v>18.93115549668186</v>
      </c>
      <c r="X259" s="311">
        <f>X260</f>
        <v>18.93115549668186</v>
      </c>
      <c r="Y259" s="101">
        <f>Y260</f>
        <v>69.37258458949177</v>
      </c>
      <c r="Z259" s="311">
        <f>Z260</f>
        <v>69.37258458949177</v>
      </c>
      <c r="AA259" s="311">
        <f>Z259+$AB$2</f>
        <v>69.37258458949177</v>
      </c>
      <c r="AB259" s="300">
        <f aca="true" t="shared" si="25" ref="AB259:AB266">AA259-Y259</f>
        <v>0</v>
      </c>
      <c r="AC259" s="288">
        <f aca="true" t="shared" si="26" ref="AC259:AC266">AB259/Y259</f>
        <v>0</v>
      </c>
      <c r="AD259" s="289">
        <f aca="true" t="shared" si="27" ref="AD259:AD266">IF(ABS(AC259)&gt;0.04999,IF(ABS(AC259)&lt;0.15,1,0),0)</f>
        <v>0</v>
      </c>
      <c r="AE259" s="289">
        <f aca="true" t="shared" si="28" ref="AE259:AE266">IF(ABS(AC259)&gt;0.14999,IF(ABS(AC259)&lt;0.25,2,0),0)</f>
        <v>0</v>
      </c>
      <c r="AF259" s="289">
        <f aca="true" t="shared" si="29" ref="AF259:AF266">IF(ABS(AC259)&gt;0.25,3,0)</f>
        <v>0</v>
      </c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</row>
    <row r="260" spans="1:123" s="8" customFormat="1" ht="15">
      <c r="A260" s="9"/>
      <c r="B260" s="10"/>
      <c r="C260" s="7" t="s">
        <v>49</v>
      </c>
      <c r="D260" s="38"/>
      <c r="E260" s="38"/>
      <c r="F260" s="38"/>
      <c r="G260" s="38"/>
      <c r="H260" s="5">
        <f>data_input!E266</f>
        <v>255</v>
      </c>
      <c r="I260" s="5">
        <f>H260</f>
        <v>255</v>
      </c>
      <c r="J260" s="83">
        <f>data_input!F266</f>
        <v>0.06</v>
      </c>
      <c r="K260" s="5">
        <f>K$257*J260</f>
        <v>301.74</v>
      </c>
      <c r="L260" s="5">
        <f>K260+I260</f>
        <v>556.74</v>
      </c>
      <c r="M260" s="47"/>
      <c r="N260" s="92">
        <f>L260*$N$2</f>
        <v>50.44142909280991</v>
      </c>
      <c r="O260" s="308">
        <f>L260*$O$2</f>
        <v>50.44142909280991</v>
      </c>
      <c r="P260" s="86"/>
      <c r="Q260" s="66">
        <f>data_input!G266</f>
        <v>0.7612382435779675</v>
      </c>
      <c r="R260" s="66">
        <f>Q260</f>
        <v>0.7612382435779675</v>
      </c>
      <c r="S260" s="78">
        <f>L260/$L$257</f>
        <v>0.04805282237182808</v>
      </c>
      <c r="T260" s="66">
        <f>T$257*S260</f>
        <v>208.18866069425817</v>
      </c>
      <c r="U260" s="66">
        <f>T260+R260</f>
        <v>208.94989893783614</v>
      </c>
      <c r="V260" s="47"/>
      <c r="W260" s="92">
        <f>U260*$W$2</f>
        <v>18.93115549668186</v>
      </c>
      <c r="X260" s="308">
        <f>U260*$X$2</f>
        <v>18.93115549668186</v>
      </c>
      <c r="Y260" s="92">
        <f>N260+W260</f>
        <v>69.37258458949177</v>
      </c>
      <c r="Z260" s="308">
        <f>O260+X260</f>
        <v>69.37258458949177</v>
      </c>
      <c r="AA260" s="308">
        <f>P260+Z260</f>
        <v>69.37258458949177</v>
      </c>
      <c r="AB260" s="296">
        <f t="shared" si="25"/>
        <v>0</v>
      </c>
      <c r="AC260" s="287"/>
      <c r="AD260" s="289"/>
      <c r="AE260" s="289"/>
      <c r="AF260" s="28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</row>
    <row r="261" spans="1:123" s="8" customFormat="1" ht="15">
      <c r="A261" s="16"/>
      <c r="B261" s="19" t="s">
        <v>181</v>
      </c>
      <c r="C261" s="29"/>
      <c r="D261" s="37">
        <v>967</v>
      </c>
      <c r="E261" s="37">
        <v>23476</v>
      </c>
      <c r="F261" s="37">
        <v>1</v>
      </c>
      <c r="G261" s="37"/>
      <c r="H261" s="19"/>
      <c r="I261" s="19">
        <f>I262</f>
        <v>5901</v>
      </c>
      <c r="J261" s="81">
        <f>data_input!F267</f>
        <v>0.82</v>
      </c>
      <c r="K261" s="19">
        <f>K262</f>
        <v>4123.78</v>
      </c>
      <c r="L261" s="19">
        <f>L262</f>
        <v>10024.779999999999</v>
      </c>
      <c r="M261" s="47"/>
      <c r="N261" s="101">
        <f>N262</f>
        <v>908.2592045497339</v>
      </c>
      <c r="O261" s="311">
        <f>O262</f>
        <v>908.2592045497339</v>
      </c>
      <c r="P261" s="86"/>
      <c r="Q261" s="70"/>
      <c r="R261" s="70">
        <f>R262</f>
        <v>5.318696230699255</v>
      </c>
      <c r="S261" s="81">
        <f>S262</f>
        <v>0.865249438978077</v>
      </c>
      <c r="T261" s="70">
        <f>T262</f>
        <v>3748.6897330074817</v>
      </c>
      <c r="U261" s="70">
        <f>U262</f>
        <v>3754.0084292381807</v>
      </c>
      <c r="V261" s="47"/>
      <c r="W261" s="101">
        <f>W262</f>
        <v>340.1184574437411</v>
      </c>
      <c r="X261" s="311">
        <f>X262</f>
        <v>340.1184574437411</v>
      </c>
      <c r="Y261" s="101">
        <f>Y262</f>
        <v>1248.377661993475</v>
      </c>
      <c r="Z261" s="311">
        <f>Z262</f>
        <v>1248.377661993475</v>
      </c>
      <c r="AA261" s="311">
        <f>Z261+$AB$2</f>
        <v>1248.377661993475</v>
      </c>
      <c r="AB261" s="300">
        <f t="shared" si="25"/>
        <v>0</v>
      </c>
      <c r="AC261" s="288">
        <f t="shared" si="26"/>
        <v>0</v>
      </c>
      <c r="AD261" s="289">
        <f t="shared" si="27"/>
        <v>0</v>
      </c>
      <c r="AE261" s="289">
        <f t="shared" si="28"/>
        <v>0</v>
      </c>
      <c r="AF261" s="289">
        <f t="shared" si="29"/>
        <v>0</v>
      </c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</row>
    <row r="262" spans="1:123" s="8" customFormat="1" ht="15">
      <c r="A262" s="9"/>
      <c r="B262" s="10"/>
      <c r="C262" s="7" t="s">
        <v>50</v>
      </c>
      <c r="D262" s="38"/>
      <c r="E262" s="38"/>
      <c r="F262" s="38"/>
      <c r="G262" s="38"/>
      <c r="H262" s="5">
        <f>data_input!E268</f>
        <v>5901</v>
      </c>
      <c r="I262" s="5">
        <f>H262</f>
        <v>5901</v>
      </c>
      <c r="J262" s="83">
        <f>data_input!F268</f>
        <v>0.82</v>
      </c>
      <c r="K262" s="5">
        <f>K$257*J262</f>
        <v>4123.78</v>
      </c>
      <c r="L262" s="5">
        <f>K262+I262</f>
        <v>10024.779999999999</v>
      </c>
      <c r="M262" s="47"/>
      <c r="N262" s="92">
        <f>L262*$N$2</f>
        <v>908.2592045497339</v>
      </c>
      <c r="O262" s="308">
        <f>L262*$O$2</f>
        <v>908.2592045497339</v>
      </c>
      <c r="P262" s="86"/>
      <c r="Q262" s="66">
        <f>data_input!G268</f>
        <v>5.318696230699255</v>
      </c>
      <c r="R262" s="66">
        <f>Q262</f>
        <v>5.318696230699255</v>
      </c>
      <c r="S262" s="78">
        <f>L262/$L$257</f>
        <v>0.865249438978077</v>
      </c>
      <c r="T262" s="66">
        <f>T$257*S262</f>
        <v>3748.6897330074817</v>
      </c>
      <c r="U262" s="66">
        <f>T262+R262</f>
        <v>3754.0084292381807</v>
      </c>
      <c r="V262" s="47"/>
      <c r="W262" s="92">
        <f>U262*$W$2</f>
        <v>340.1184574437411</v>
      </c>
      <c r="X262" s="308">
        <f>U262*$X$2</f>
        <v>340.1184574437411</v>
      </c>
      <c r="Y262" s="92">
        <f>N262+W262</f>
        <v>1248.377661993475</v>
      </c>
      <c r="Z262" s="308">
        <f>O262+X262</f>
        <v>1248.377661993475</v>
      </c>
      <c r="AA262" s="308">
        <f>P262+Z262</f>
        <v>1248.377661993475</v>
      </c>
      <c r="AB262" s="296">
        <f t="shared" si="25"/>
        <v>0</v>
      </c>
      <c r="AC262" s="287"/>
      <c r="AD262" s="289"/>
      <c r="AE262" s="289"/>
      <c r="AF262" s="28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</row>
    <row r="263" spans="1:123" s="8" customFormat="1" ht="15">
      <c r="A263" s="16"/>
      <c r="B263" s="19" t="s">
        <v>182</v>
      </c>
      <c r="C263" s="29"/>
      <c r="D263" s="37">
        <v>969</v>
      </c>
      <c r="E263" s="37">
        <v>2610</v>
      </c>
      <c r="F263" s="37">
        <v>1</v>
      </c>
      <c r="G263" s="37"/>
      <c r="H263" s="19"/>
      <c r="I263" s="19">
        <f>I264</f>
        <v>193</v>
      </c>
      <c r="J263" s="81">
        <f>data_input!F269</f>
        <v>0.06</v>
      </c>
      <c r="K263" s="19">
        <f>K264</f>
        <v>301.74</v>
      </c>
      <c r="L263" s="19">
        <f>L264</f>
        <v>494.74</v>
      </c>
      <c r="M263" s="47"/>
      <c r="N263" s="101">
        <f>N264</f>
        <v>44.824141662852995</v>
      </c>
      <c r="O263" s="311">
        <f>O264</f>
        <v>44.824141662852995</v>
      </c>
      <c r="P263" s="86"/>
      <c r="Q263" s="70"/>
      <c r="R263" s="70">
        <f>R264</f>
        <v>0.24043971380208803</v>
      </c>
      <c r="S263" s="81">
        <f>S264</f>
        <v>0.042701536336958404</v>
      </c>
      <c r="T263" s="70">
        <f>T264</f>
        <v>185.00423535560097</v>
      </c>
      <c r="U263" s="70">
        <f>U264</f>
        <v>185.24467506940306</v>
      </c>
      <c r="V263" s="47"/>
      <c r="W263" s="101">
        <f>W264</f>
        <v>16.783428786029216</v>
      </c>
      <c r="X263" s="311">
        <f>X264</f>
        <v>16.783428786029216</v>
      </c>
      <c r="Y263" s="101">
        <f>Y264</f>
        <v>61.607570448882214</v>
      </c>
      <c r="Z263" s="311">
        <f>Z264</f>
        <v>61.607570448882214</v>
      </c>
      <c r="AA263" s="311">
        <f>Z263+$AB$2</f>
        <v>61.607570448882214</v>
      </c>
      <c r="AB263" s="300">
        <f t="shared" si="25"/>
        <v>0</v>
      </c>
      <c r="AC263" s="288">
        <f t="shared" si="26"/>
        <v>0</v>
      </c>
      <c r="AD263" s="289">
        <f t="shared" si="27"/>
        <v>0</v>
      </c>
      <c r="AE263" s="289">
        <f t="shared" si="28"/>
        <v>0</v>
      </c>
      <c r="AF263" s="289">
        <f t="shared" si="29"/>
        <v>0</v>
      </c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</row>
    <row r="264" spans="1:123" s="8" customFormat="1" ht="15">
      <c r="A264" s="24"/>
      <c r="B264" s="25"/>
      <c r="C264" s="7" t="s">
        <v>51</v>
      </c>
      <c r="D264" s="38"/>
      <c r="E264" s="38"/>
      <c r="F264" s="38"/>
      <c r="G264" s="38"/>
      <c r="H264" s="5">
        <f>data_input!E270</f>
        <v>193</v>
      </c>
      <c r="I264" s="5">
        <f>H264</f>
        <v>193</v>
      </c>
      <c r="J264" s="83">
        <f>data_input!F270</f>
        <v>0.06</v>
      </c>
      <c r="K264" s="5">
        <f>K$257*J264</f>
        <v>301.74</v>
      </c>
      <c r="L264" s="5">
        <f>K264+I264</f>
        <v>494.74</v>
      </c>
      <c r="M264" s="47"/>
      <c r="N264" s="92">
        <f>L264*$N$2</f>
        <v>44.824141662852995</v>
      </c>
      <c r="O264" s="308">
        <f>L264*$O$2</f>
        <v>44.824141662852995</v>
      </c>
      <c r="P264" s="86"/>
      <c r="Q264" s="66">
        <f>data_input!G270</f>
        <v>0.24043971380208803</v>
      </c>
      <c r="R264" s="66">
        <f>Q264</f>
        <v>0.24043971380208803</v>
      </c>
      <c r="S264" s="78">
        <f>L264/$L$257</f>
        <v>0.042701536336958404</v>
      </c>
      <c r="T264" s="66">
        <f>T$257*S264</f>
        <v>185.00423535560097</v>
      </c>
      <c r="U264" s="66">
        <f>T264+R264</f>
        <v>185.24467506940306</v>
      </c>
      <c r="V264" s="47"/>
      <c r="W264" s="92">
        <f>U264*$W$2</f>
        <v>16.783428786029216</v>
      </c>
      <c r="X264" s="308">
        <f>U264*$X$2</f>
        <v>16.783428786029216</v>
      </c>
      <c r="Y264" s="92">
        <f>N264+W264</f>
        <v>61.607570448882214</v>
      </c>
      <c r="Z264" s="308">
        <f>O264+X264</f>
        <v>61.607570448882214</v>
      </c>
      <c r="AA264" s="308">
        <f>P264+Z264</f>
        <v>61.607570448882214</v>
      </c>
      <c r="AB264" s="296">
        <f t="shared" si="25"/>
        <v>0</v>
      </c>
      <c r="AC264" s="287"/>
      <c r="AD264" s="289"/>
      <c r="AE264" s="289"/>
      <c r="AF264" s="28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</row>
    <row r="265" spans="1:123" s="8" customFormat="1" ht="15">
      <c r="A265" s="16"/>
      <c r="B265" s="19" t="s">
        <v>183</v>
      </c>
      <c r="C265" s="29"/>
      <c r="D265" s="37">
        <v>1591</v>
      </c>
      <c r="E265" s="37">
        <v>138</v>
      </c>
      <c r="F265" s="37">
        <v>1</v>
      </c>
      <c r="G265" s="37"/>
      <c r="H265" s="19"/>
      <c r="I265" s="19">
        <f>I266</f>
        <v>208</v>
      </c>
      <c r="J265" s="81">
        <f>data_input!F271</f>
        <v>0.06</v>
      </c>
      <c r="K265" s="19">
        <f>K266</f>
        <v>301.74</v>
      </c>
      <c r="L265" s="19">
        <f>L266</f>
        <v>509.74</v>
      </c>
      <c r="M265" s="47"/>
      <c r="N265" s="101">
        <f>N266</f>
        <v>46.18316281526192</v>
      </c>
      <c r="O265" s="311">
        <f>O266</f>
        <v>46.18316281526192</v>
      </c>
      <c r="P265" s="86"/>
      <c r="Q265" s="70"/>
      <c r="R265" s="70">
        <f>R266</f>
        <v>0.5006262364006709</v>
      </c>
      <c r="S265" s="81">
        <f>S266</f>
        <v>0.04399620231313655</v>
      </c>
      <c r="T265" s="70">
        <f>T266</f>
        <v>190.61337051817932</v>
      </c>
      <c r="U265" s="70">
        <f>U266</f>
        <v>191.11399675458</v>
      </c>
      <c r="V265" s="47"/>
      <c r="W265" s="101">
        <f>W266</f>
        <v>17.31519760739241</v>
      </c>
      <c r="X265" s="311">
        <f>X266</f>
        <v>17.31519760739241</v>
      </c>
      <c r="Y265" s="101">
        <f>Y266</f>
        <v>63.49836042265433</v>
      </c>
      <c r="Z265" s="311">
        <f>Z266</f>
        <v>63.49836042265433</v>
      </c>
      <c r="AA265" s="311">
        <f>Z265+$AB$2</f>
        <v>63.49836042265433</v>
      </c>
      <c r="AB265" s="300">
        <f t="shared" si="25"/>
        <v>0</v>
      </c>
      <c r="AC265" s="288">
        <f t="shared" si="26"/>
        <v>0</v>
      </c>
      <c r="AD265" s="289">
        <f t="shared" si="27"/>
        <v>0</v>
      </c>
      <c r="AE265" s="289">
        <f t="shared" si="28"/>
        <v>0</v>
      </c>
      <c r="AF265" s="289">
        <f t="shared" si="29"/>
        <v>0</v>
      </c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</row>
    <row r="266" spans="1:123" s="8" customFormat="1" ht="15">
      <c r="A266" s="9"/>
      <c r="B266" s="10"/>
      <c r="C266" s="7" t="s">
        <v>70</v>
      </c>
      <c r="D266" s="38"/>
      <c r="E266" s="38"/>
      <c r="F266" s="38"/>
      <c r="G266" s="38"/>
      <c r="H266" s="5">
        <f>data_input!E272</f>
        <v>208</v>
      </c>
      <c r="I266" s="5">
        <f>H266</f>
        <v>208</v>
      </c>
      <c r="J266" s="83">
        <f>data_input!F272</f>
        <v>0.06</v>
      </c>
      <c r="K266" s="5">
        <f>K$257*J266</f>
        <v>301.74</v>
      </c>
      <c r="L266" s="5">
        <f>K266+I266</f>
        <v>509.74</v>
      </c>
      <c r="M266" s="47"/>
      <c r="N266" s="92">
        <f>L266*$N$2</f>
        <v>46.18316281526192</v>
      </c>
      <c r="O266" s="308">
        <f>L266*$O$2</f>
        <v>46.18316281526192</v>
      </c>
      <c r="P266" s="86"/>
      <c r="Q266" s="66">
        <f>data_input!G272</f>
        <v>0.5006262364006709</v>
      </c>
      <c r="R266" s="66">
        <f>Q266</f>
        <v>0.5006262364006709</v>
      </c>
      <c r="S266" s="78">
        <f>L266/$L$257</f>
        <v>0.04399620231313655</v>
      </c>
      <c r="T266" s="66">
        <f>T$257*S266</f>
        <v>190.61337051817932</v>
      </c>
      <c r="U266" s="66">
        <f>T266+R266</f>
        <v>191.11399675458</v>
      </c>
      <c r="V266" s="47"/>
      <c r="W266" s="92">
        <f>U266*$W$2</f>
        <v>17.31519760739241</v>
      </c>
      <c r="X266" s="308">
        <f>U266*$X$2</f>
        <v>17.31519760739241</v>
      </c>
      <c r="Y266" s="92">
        <f>N266+W266</f>
        <v>63.49836042265433</v>
      </c>
      <c r="Z266" s="308">
        <f>O266+X266</f>
        <v>63.49836042265433</v>
      </c>
      <c r="AA266" s="308">
        <f>P266+Z266</f>
        <v>63.49836042265433</v>
      </c>
      <c r="AB266" s="296">
        <f t="shared" si="25"/>
        <v>0</v>
      </c>
      <c r="AC266" s="287"/>
      <c r="AD266" s="289"/>
      <c r="AE266" s="289"/>
      <c r="AF266" s="28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</row>
    <row r="267" spans="1:123" s="43" customFormat="1" ht="12.75">
      <c r="A267" s="7"/>
      <c r="B267" s="5"/>
      <c r="C267" s="7"/>
      <c r="D267" s="38"/>
      <c r="E267" s="38"/>
      <c r="F267" s="38"/>
      <c r="G267" s="38"/>
      <c r="H267" s="5"/>
      <c r="I267" s="5"/>
      <c r="J267" s="83"/>
      <c r="K267" s="5"/>
      <c r="L267" s="5"/>
      <c r="M267" s="47"/>
      <c r="N267" s="92"/>
      <c r="O267" s="308"/>
      <c r="P267" s="86"/>
      <c r="Q267" s="66"/>
      <c r="R267" s="66"/>
      <c r="S267" s="78"/>
      <c r="T267" s="66"/>
      <c r="U267" s="66"/>
      <c r="V267" s="47"/>
      <c r="W267" s="92"/>
      <c r="X267" s="308"/>
      <c r="Y267" s="92"/>
      <c r="Z267" s="308"/>
      <c r="AA267" s="308"/>
      <c r="AB267" s="296"/>
      <c r="AC267" s="287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</row>
    <row r="268" spans="1:123" s="43" customFormat="1" ht="15.75" thickBot="1">
      <c r="A268" s="20" t="s">
        <v>186</v>
      </c>
      <c r="B268" s="21"/>
      <c r="C268" s="22"/>
      <c r="D268" s="35"/>
      <c r="E268" s="35"/>
      <c r="F268" s="35"/>
      <c r="G268" s="35"/>
      <c r="H268" s="21">
        <f>data_input!E274</f>
        <v>2072</v>
      </c>
      <c r="I268" s="21">
        <f>I270</f>
        <v>401</v>
      </c>
      <c r="J268" s="79">
        <f>data_input!F274</f>
        <v>1</v>
      </c>
      <c r="K268" s="21">
        <f>H268-I268</f>
        <v>1671</v>
      </c>
      <c r="L268" s="21">
        <f>L270</f>
        <v>2072</v>
      </c>
      <c r="M268" s="45">
        <f>H268-L268</f>
        <v>0</v>
      </c>
      <c r="N268" s="93">
        <f>N270</f>
        <v>187.72612185275378</v>
      </c>
      <c r="O268" s="309">
        <f>O270</f>
        <v>187.72612185275378</v>
      </c>
      <c r="P268" s="86"/>
      <c r="Q268" s="68">
        <f>data_input!G274</f>
        <v>1869.886</v>
      </c>
      <c r="R268" s="68">
        <f>R270</f>
        <v>0.44111553850020674</v>
      </c>
      <c r="S268" s="79">
        <f>S270</f>
        <v>1</v>
      </c>
      <c r="T268" s="68">
        <f>Q268-R268</f>
        <v>1869.4448844614997</v>
      </c>
      <c r="U268" s="68">
        <f>U270</f>
        <v>1869.886</v>
      </c>
      <c r="V268" s="45">
        <f>Q268-U268</f>
        <v>0</v>
      </c>
      <c r="W268" s="93">
        <f>W270</f>
        <v>169.41430843955519</v>
      </c>
      <c r="X268" s="309">
        <f>X270</f>
        <v>169.41430843955519</v>
      </c>
      <c r="Y268" s="93">
        <f>Y270</f>
        <v>357.14043029230896</v>
      </c>
      <c r="Z268" s="309">
        <f>Z270</f>
        <v>357.14043029230896</v>
      </c>
      <c r="AA268" s="309">
        <f>AA270</f>
        <v>357.14043029230896</v>
      </c>
      <c r="AB268" s="297">
        <f>AA268-Y268</f>
        <v>0</v>
      </c>
      <c r="AC268" s="286">
        <f>AB268/Y268</f>
        <v>0</v>
      </c>
      <c r="AD268" s="289">
        <f>IF(ABS(AC268)&gt;0.04999,IF(ABS(AC268)&lt;0.15,1,0),0)</f>
        <v>0</v>
      </c>
      <c r="AE268" s="289">
        <f>IF(ABS(AC268)&gt;0.14999,IF(ABS(AC268)&lt;0.25,2,0),0)</f>
        <v>0</v>
      </c>
      <c r="AF268" s="289">
        <f>IF(ABS(AC268)&gt;0.25,3,0)</f>
        <v>0</v>
      </c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</row>
    <row r="269" spans="1:123" s="43" customFormat="1" ht="12.75">
      <c r="A269" s="16"/>
      <c r="B269" s="28"/>
      <c r="C269" s="23"/>
      <c r="D269" s="36"/>
      <c r="E269" s="36"/>
      <c r="F269" s="36"/>
      <c r="G269" s="36"/>
      <c r="H269" s="28"/>
      <c r="I269" s="28"/>
      <c r="J269" s="80"/>
      <c r="K269" s="28"/>
      <c r="L269" s="28"/>
      <c r="M269" s="47"/>
      <c r="N269" s="95"/>
      <c r="O269" s="310"/>
      <c r="P269" s="86"/>
      <c r="Q269" s="69"/>
      <c r="R269" s="69"/>
      <c r="S269" s="80"/>
      <c r="T269" s="69"/>
      <c r="U269" s="69"/>
      <c r="V269" s="47"/>
      <c r="W269" s="95"/>
      <c r="X269" s="310"/>
      <c r="Y269" s="95"/>
      <c r="Z269" s="310"/>
      <c r="AA269" s="310"/>
      <c r="AB269" s="298"/>
      <c r="AC269" s="29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</row>
    <row r="270" spans="1:123" s="43" customFormat="1" ht="15">
      <c r="A270" s="7"/>
      <c r="B270" s="19" t="s">
        <v>184</v>
      </c>
      <c r="C270" s="29"/>
      <c r="D270" s="37">
        <v>717</v>
      </c>
      <c r="E270" s="37">
        <v>23539</v>
      </c>
      <c r="F270" s="37">
        <v>2</v>
      </c>
      <c r="G270" s="37"/>
      <c r="H270" s="19"/>
      <c r="I270" s="19">
        <f>I271</f>
        <v>401</v>
      </c>
      <c r="J270" s="81">
        <f>data_input!F276</f>
        <v>1</v>
      </c>
      <c r="K270" s="19">
        <f>K271</f>
        <v>1671</v>
      </c>
      <c r="L270" s="19">
        <f>L271</f>
        <v>2072</v>
      </c>
      <c r="M270" s="45"/>
      <c r="N270" s="101">
        <f>N271</f>
        <v>187.72612185275378</v>
      </c>
      <c r="O270" s="311">
        <f>O271</f>
        <v>187.72612185275378</v>
      </c>
      <c r="P270" s="86"/>
      <c r="Q270" s="70"/>
      <c r="R270" s="70">
        <f>R271</f>
        <v>0.44111553850020674</v>
      </c>
      <c r="S270" s="81">
        <f>S271</f>
        <v>1</v>
      </c>
      <c r="T270" s="70">
        <f>T271</f>
        <v>1869.4448844614997</v>
      </c>
      <c r="U270" s="70">
        <f>U271</f>
        <v>1869.886</v>
      </c>
      <c r="V270" s="45"/>
      <c r="W270" s="101">
        <f>W271</f>
        <v>169.41430843955519</v>
      </c>
      <c r="X270" s="311">
        <f>X271</f>
        <v>169.41430843955519</v>
      </c>
      <c r="Y270" s="101">
        <f>Y271</f>
        <v>357.14043029230896</v>
      </c>
      <c r="Z270" s="311">
        <f>Z271</f>
        <v>357.14043029230896</v>
      </c>
      <c r="AA270" s="311">
        <f>Z270+$AB$2</f>
        <v>357.14043029230896</v>
      </c>
      <c r="AB270" s="300">
        <f>AA270-Y270</f>
        <v>0</v>
      </c>
      <c r="AC270" s="288">
        <f>AB270/Y270</f>
        <v>0</v>
      </c>
      <c r="AD270" s="289">
        <f>IF(ABS(AC270)&gt;0.04999,IF(ABS(AC270)&lt;0.15,1,0),0)</f>
        <v>0</v>
      </c>
      <c r="AE270" s="289">
        <f>IF(ABS(AC270)&gt;0.14999,IF(ABS(AC270)&lt;0.25,2,0),0)</f>
        <v>0</v>
      </c>
      <c r="AF270" s="289">
        <f>IF(ABS(AC270)&gt;0.25,3,0)</f>
        <v>0</v>
      </c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</row>
    <row r="271" spans="1:123" s="43" customFormat="1" ht="15">
      <c r="A271" s="9"/>
      <c r="B271" s="10"/>
      <c r="C271" s="7" t="s">
        <v>52</v>
      </c>
      <c r="D271" s="38"/>
      <c r="E271" s="38"/>
      <c r="F271" s="38"/>
      <c r="G271" s="38"/>
      <c r="H271" s="5">
        <f>data_input!E277</f>
        <v>401</v>
      </c>
      <c r="I271" s="5">
        <f>H271</f>
        <v>401</v>
      </c>
      <c r="J271" s="83">
        <f>data_input!F277</f>
        <v>1</v>
      </c>
      <c r="K271" s="5">
        <f>K268*J271</f>
        <v>1671</v>
      </c>
      <c r="L271" s="5">
        <f>K271+I271</f>
        <v>2072</v>
      </c>
      <c r="M271" s="47"/>
      <c r="N271" s="92">
        <f>L271*$N$2</f>
        <v>187.72612185275378</v>
      </c>
      <c r="O271" s="308">
        <f>L271*$O$2</f>
        <v>187.72612185275378</v>
      </c>
      <c r="P271" s="86"/>
      <c r="Q271" s="66">
        <f>data_input!G277</f>
        <v>0.44111553850020674</v>
      </c>
      <c r="R271" s="66">
        <f>Q271</f>
        <v>0.44111553850020674</v>
      </c>
      <c r="S271" s="78">
        <f>L271/L268</f>
        <v>1</v>
      </c>
      <c r="T271" s="66">
        <f>T268*S271</f>
        <v>1869.4448844614997</v>
      </c>
      <c r="U271" s="66">
        <f>T271+R271</f>
        <v>1869.886</v>
      </c>
      <c r="V271" s="47"/>
      <c r="W271" s="92">
        <f>U271*$W$2</f>
        <v>169.41430843955519</v>
      </c>
      <c r="X271" s="308">
        <f>U271*$X$2</f>
        <v>169.41430843955519</v>
      </c>
      <c r="Y271" s="92">
        <f>N271+W271</f>
        <v>357.14043029230896</v>
      </c>
      <c r="Z271" s="308">
        <f>O271+X271</f>
        <v>357.14043029230896</v>
      </c>
      <c r="AA271" s="308">
        <f>P271+Z271</f>
        <v>357.14043029230896</v>
      </c>
      <c r="AB271" s="296">
        <f>AA271-Y271</f>
        <v>0</v>
      </c>
      <c r="AC271" s="287"/>
      <c r="AD271" s="289"/>
      <c r="AE271" s="289"/>
      <c r="AF271" s="28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</row>
    <row r="272" spans="1:123" s="43" customFormat="1" ht="12.75">
      <c r="A272" s="7"/>
      <c r="B272" s="5"/>
      <c r="C272" s="7"/>
      <c r="D272" s="38"/>
      <c r="E272" s="38"/>
      <c r="F272" s="38"/>
      <c r="G272" s="38"/>
      <c r="H272" s="5"/>
      <c r="I272" s="5"/>
      <c r="J272" s="83"/>
      <c r="K272" s="5"/>
      <c r="L272" s="5"/>
      <c r="M272" s="47"/>
      <c r="N272" s="92"/>
      <c r="O272" s="308"/>
      <c r="P272" s="86"/>
      <c r="Q272" s="66"/>
      <c r="R272" s="66"/>
      <c r="S272" s="78"/>
      <c r="T272" s="66"/>
      <c r="U272" s="66"/>
      <c r="V272" s="47"/>
      <c r="W272" s="92"/>
      <c r="X272" s="308"/>
      <c r="Y272" s="92"/>
      <c r="Z272" s="308"/>
      <c r="AA272" s="308"/>
      <c r="AB272" s="296"/>
      <c r="AC272" s="287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</row>
    <row r="273" spans="1:123" s="43" customFormat="1" ht="15.75" thickBot="1">
      <c r="A273" s="20" t="s">
        <v>185</v>
      </c>
      <c r="B273" s="21"/>
      <c r="C273" s="22"/>
      <c r="D273" s="35"/>
      <c r="E273" s="35"/>
      <c r="F273" s="35"/>
      <c r="G273" s="35"/>
      <c r="H273" s="21">
        <f>data_input!E279</f>
        <v>4538</v>
      </c>
      <c r="I273" s="21">
        <f>I275</f>
        <v>1788</v>
      </c>
      <c r="J273" s="79">
        <f>data_input!F279</f>
        <v>1</v>
      </c>
      <c r="K273" s="21">
        <f>H273-I273</f>
        <v>2750</v>
      </c>
      <c r="L273" s="21">
        <f>L275</f>
        <v>4538</v>
      </c>
      <c r="M273" s="45">
        <f>H273-L273</f>
        <v>0</v>
      </c>
      <c r="N273" s="93">
        <f>N275</f>
        <v>411.14919930878216</v>
      </c>
      <c r="O273" s="309">
        <f>O275</f>
        <v>411.14919930878216</v>
      </c>
      <c r="P273" s="86"/>
      <c r="Q273" s="68">
        <f>data_input!G279</f>
        <v>1867.178</v>
      </c>
      <c r="R273" s="68">
        <f>R275</f>
        <v>1.3376049821134341</v>
      </c>
      <c r="S273" s="79">
        <f>S275</f>
        <v>1</v>
      </c>
      <c r="T273" s="68">
        <f>Q273-R273</f>
        <v>1865.8403950178867</v>
      </c>
      <c r="U273" s="68">
        <f>U275</f>
        <v>1867.178</v>
      </c>
      <c r="V273" s="45">
        <f>Q273-U273</f>
        <v>0</v>
      </c>
      <c r="W273" s="93">
        <f>W275</f>
        <v>169.16895982084029</v>
      </c>
      <c r="X273" s="309">
        <f>X275</f>
        <v>169.16895982084029</v>
      </c>
      <c r="Y273" s="93">
        <f>Y275</f>
        <v>580.3181591296225</v>
      </c>
      <c r="Z273" s="309">
        <f>Z275</f>
        <v>580.3181591296225</v>
      </c>
      <c r="AA273" s="309">
        <f>AA275</f>
        <v>580.3181591296225</v>
      </c>
      <c r="AB273" s="297">
        <f>AA273-Y273</f>
        <v>0</v>
      </c>
      <c r="AC273" s="286">
        <f>AB273/Y273</f>
        <v>0</v>
      </c>
      <c r="AD273" s="289">
        <f>IF(ABS(AC273)&gt;0.04999,IF(ABS(AC273)&lt;0.15,1,0),0)</f>
        <v>0</v>
      </c>
      <c r="AE273" s="289">
        <f>IF(ABS(AC273)&gt;0.14999,IF(ABS(AC273)&lt;0.25,2,0),0)</f>
        <v>0</v>
      </c>
      <c r="AF273" s="289">
        <f>IF(ABS(AC273)&gt;0.25,3,0)</f>
        <v>0</v>
      </c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</row>
    <row r="274" spans="1:123" s="43" customFormat="1" ht="12.75">
      <c r="A274" s="16"/>
      <c r="B274" s="28"/>
      <c r="C274" s="23"/>
      <c r="D274" s="36"/>
      <c r="E274" s="36"/>
      <c r="F274" s="36"/>
      <c r="G274" s="36"/>
      <c r="H274" s="28"/>
      <c r="I274" s="28"/>
      <c r="J274" s="80"/>
      <c r="K274" s="28"/>
      <c r="L274" s="28"/>
      <c r="M274" s="47"/>
      <c r="N274" s="95"/>
      <c r="O274" s="310"/>
      <c r="P274" s="86"/>
      <c r="Q274" s="69"/>
      <c r="R274" s="69"/>
      <c r="S274" s="80"/>
      <c r="T274" s="69"/>
      <c r="U274" s="69"/>
      <c r="V274" s="47"/>
      <c r="W274" s="95"/>
      <c r="X274" s="310"/>
      <c r="Y274" s="95"/>
      <c r="Z274" s="310"/>
      <c r="AA274" s="310"/>
      <c r="AB274" s="298"/>
      <c r="AC274" s="29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</row>
    <row r="275" spans="1:123" s="43" customFormat="1" ht="15">
      <c r="A275" s="7"/>
      <c r="B275" s="19" t="s">
        <v>187</v>
      </c>
      <c r="C275" s="29"/>
      <c r="D275" s="37">
        <v>770</v>
      </c>
      <c r="E275" s="37">
        <v>23412</v>
      </c>
      <c r="F275" s="37">
        <v>2</v>
      </c>
      <c r="G275" s="37"/>
      <c r="H275" s="19"/>
      <c r="I275" s="19">
        <f>I276</f>
        <v>1788</v>
      </c>
      <c r="J275" s="81">
        <f>data_input!F281</f>
        <v>1</v>
      </c>
      <c r="K275" s="19">
        <f>K276</f>
        <v>2750</v>
      </c>
      <c r="L275" s="19">
        <f>L276</f>
        <v>4538</v>
      </c>
      <c r="M275" s="47"/>
      <c r="N275" s="101">
        <f>N276</f>
        <v>411.14919930878216</v>
      </c>
      <c r="O275" s="311">
        <f>O276</f>
        <v>411.14919930878216</v>
      </c>
      <c r="P275" s="86"/>
      <c r="Q275" s="70"/>
      <c r="R275" s="70">
        <f>R276</f>
        <v>1.3376049821134341</v>
      </c>
      <c r="S275" s="81">
        <f>S276</f>
        <v>1</v>
      </c>
      <c r="T275" s="70">
        <f>T276</f>
        <v>1865.8403950178867</v>
      </c>
      <c r="U275" s="70">
        <f>U276</f>
        <v>1867.178</v>
      </c>
      <c r="V275" s="47"/>
      <c r="W275" s="101">
        <f>W276</f>
        <v>169.16895982084029</v>
      </c>
      <c r="X275" s="311">
        <f>X276</f>
        <v>169.16895982084029</v>
      </c>
      <c r="Y275" s="101">
        <f>Y276</f>
        <v>580.3181591296225</v>
      </c>
      <c r="Z275" s="311">
        <f>Z276</f>
        <v>580.3181591296225</v>
      </c>
      <c r="AA275" s="311">
        <f>Z275+$AB$2</f>
        <v>580.3181591296225</v>
      </c>
      <c r="AB275" s="300">
        <f>AA275-Y275</f>
        <v>0</v>
      </c>
      <c r="AC275" s="288">
        <f>AB275/Y275</f>
        <v>0</v>
      </c>
      <c r="AD275" s="289">
        <f>IF(ABS(AC275)&gt;0.04999,IF(ABS(AC275)&lt;0.15,1,0),0)</f>
        <v>0</v>
      </c>
      <c r="AE275" s="289">
        <f>IF(ABS(AC275)&gt;0.14999,IF(ABS(AC275)&lt;0.25,2,0),0)</f>
        <v>0</v>
      </c>
      <c r="AF275" s="289">
        <f>IF(ABS(AC275)&gt;0.25,3,0)</f>
        <v>0</v>
      </c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</row>
    <row r="276" spans="1:123" s="43" customFormat="1" ht="15">
      <c r="A276" s="9"/>
      <c r="B276" s="10"/>
      <c r="C276" s="7" t="s">
        <v>53</v>
      </c>
      <c r="D276" s="38"/>
      <c r="E276" s="38"/>
      <c r="F276" s="38"/>
      <c r="G276" s="38"/>
      <c r="H276" s="5">
        <f>data_input!E282</f>
        <v>1788</v>
      </c>
      <c r="I276" s="5">
        <f>H276</f>
        <v>1788</v>
      </c>
      <c r="J276" s="83">
        <f>data_input!F282</f>
        <v>1</v>
      </c>
      <c r="K276" s="5">
        <f>K273*J276</f>
        <v>2750</v>
      </c>
      <c r="L276" s="5">
        <f>K276+I276</f>
        <v>4538</v>
      </c>
      <c r="M276" s="47"/>
      <c r="N276" s="92">
        <f>L276*$N$2</f>
        <v>411.14919930878216</v>
      </c>
      <c r="O276" s="308">
        <f>L276*$O$2</f>
        <v>411.14919930878216</v>
      </c>
      <c r="P276" s="86"/>
      <c r="Q276" s="66">
        <f>data_input!G282</f>
        <v>1.3376049821134341</v>
      </c>
      <c r="R276" s="66">
        <f>Q276</f>
        <v>1.3376049821134341</v>
      </c>
      <c r="S276" s="78">
        <f>L276/L273</f>
        <v>1</v>
      </c>
      <c r="T276" s="66">
        <f>T273*S276</f>
        <v>1865.8403950178867</v>
      </c>
      <c r="U276" s="66">
        <f>T276+R276</f>
        <v>1867.178</v>
      </c>
      <c r="V276" s="47"/>
      <c r="W276" s="92">
        <f>U276*$W$2</f>
        <v>169.16895982084029</v>
      </c>
      <c r="X276" s="308">
        <f>U276*$X$2</f>
        <v>169.16895982084029</v>
      </c>
      <c r="Y276" s="92">
        <f>N276+W276</f>
        <v>580.3181591296225</v>
      </c>
      <c r="Z276" s="308">
        <f>O276+X276</f>
        <v>580.3181591296225</v>
      </c>
      <c r="AA276" s="308">
        <f>P276+Z276</f>
        <v>580.3181591296225</v>
      </c>
      <c r="AB276" s="296">
        <f>AA276-Y276</f>
        <v>0</v>
      </c>
      <c r="AC276" s="287"/>
      <c r="AD276" s="289"/>
      <c r="AE276" s="289"/>
      <c r="AF276" s="28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</row>
    <row r="277" spans="1:123" s="43" customFormat="1" ht="12.75">
      <c r="A277" s="7"/>
      <c r="B277" s="5"/>
      <c r="C277" s="7"/>
      <c r="D277" s="38"/>
      <c r="E277" s="38"/>
      <c r="F277" s="38"/>
      <c r="G277" s="38"/>
      <c r="H277" s="5"/>
      <c r="I277" s="5"/>
      <c r="J277" s="83"/>
      <c r="K277" s="5"/>
      <c r="L277" s="5"/>
      <c r="M277" s="47"/>
      <c r="N277" s="92"/>
      <c r="O277" s="308"/>
      <c r="P277" s="86"/>
      <c r="Q277" s="66"/>
      <c r="R277" s="66"/>
      <c r="S277" s="78"/>
      <c r="T277" s="66"/>
      <c r="U277" s="66"/>
      <c r="V277" s="47"/>
      <c r="W277" s="92"/>
      <c r="X277" s="308"/>
      <c r="Y277" s="92"/>
      <c r="Z277" s="308"/>
      <c r="AA277" s="308"/>
      <c r="AB277" s="296"/>
      <c r="AC277" s="287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</row>
    <row r="278" spans="1:123" s="43" customFormat="1" ht="15.75" thickBot="1">
      <c r="A278" s="20" t="s">
        <v>188</v>
      </c>
      <c r="B278" s="21"/>
      <c r="C278" s="22"/>
      <c r="D278" s="35"/>
      <c r="E278" s="35"/>
      <c r="F278" s="35"/>
      <c r="G278" s="35"/>
      <c r="H278" s="21">
        <f>data_input!E284</f>
        <v>494</v>
      </c>
      <c r="I278" s="21">
        <f>I280</f>
        <v>182</v>
      </c>
      <c r="J278" s="79">
        <f>data_input!F284</f>
        <v>1</v>
      </c>
      <c r="K278" s="21">
        <f>H278-I278</f>
        <v>312</v>
      </c>
      <c r="L278" s="21">
        <f>L280</f>
        <v>494</v>
      </c>
      <c r="M278" s="45">
        <f>H278-L278</f>
        <v>0</v>
      </c>
      <c r="N278" s="93">
        <f>N280</f>
        <v>44.75709661933415</v>
      </c>
      <c r="O278" s="309">
        <f>O280</f>
        <v>44.75709661933415</v>
      </c>
      <c r="P278" s="86"/>
      <c r="Q278" s="68">
        <f>data_input!G284</f>
        <v>1653.934</v>
      </c>
      <c r="R278" s="68">
        <f>R280</f>
        <v>0.9787465779799027</v>
      </c>
      <c r="S278" s="79">
        <f>S280</f>
        <v>1</v>
      </c>
      <c r="T278" s="68">
        <f>Q278-R278</f>
        <v>1652.9552534220202</v>
      </c>
      <c r="U278" s="68">
        <f>U280</f>
        <v>1653.934</v>
      </c>
      <c r="V278" s="45">
        <f>Q278-U278</f>
        <v>0</v>
      </c>
      <c r="W278" s="93">
        <f>W280</f>
        <v>149.84875271255427</v>
      </c>
      <c r="X278" s="309">
        <f>X280</f>
        <v>149.84875271255427</v>
      </c>
      <c r="Y278" s="93">
        <f>Y280</f>
        <v>194.6058493318884</v>
      </c>
      <c r="Z278" s="309">
        <f>Z280</f>
        <v>194.6058493318884</v>
      </c>
      <c r="AA278" s="309">
        <f>AA280</f>
        <v>194.6058493318884</v>
      </c>
      <c r="AB278" s="297">
        <f>AA278-Y278</f>
        <v>0</v>
      </c>
      <c r="AC278" s="286">
        <f>AB278/Y278</f>
        <v>0</v>
      </c>
      <c r="AD278" s="289">
        <f>IF(ABS(AC278)&gt;0.04999,IF(ABS(AC278)&lt;0.15,1,0),0)</f>
        <v>0</v>
      </c>
      <c r="AE278" s="289">
        <f>IF(ABS(AC278)&gt;0.14999,IF(ABS(AC278)&lt;0.25,2,0),0)</f>
        <v>0</v>
      </c>
      <c r="AF278" s="289">
        <f>IF(ABS(AC278)&gt;0.25,3,0)</f>
        <v>0</v>
      </c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</row>
    <row r="279" spans="1:123" s="43" customFormat="1" ht="12.75">
      <c r="A279" s="16"/>
      <c r="B279" s="28"/>
      <c r="C279" s="23"/>
      <c r="D279" s="36"/>
      <c r="E279" s="36"/>
      <c r="F279" s="36"/>
      <c r="G279" s="36"/>
      <c r="H279" s="28"/>
      <c r="I279" s="28"/>
      <c r="J279" s="80"/>
      <c r="K279" s="28"/>
      <c r="L279" s="28"/>
      <c r="M279" s="47"/>
      <c r="N279" s="95"/>
      <c r="O279" s="310"/>
      <c r="P279" s="86"/>
      <c r="Q279" s="69"/>
      <c r="R279" s="69"/>
      <c r="S279" s="80"/>
      <c r="T279" s="69"/>
      <c r="U279" s="69"/>
      <c r="V279" s="47"/>
      <c r="W279" s="95"/>
      <c r="X279" s="310"/>
      <c r="Y279" s="95"/>
      <c r="Z279" s="310"/>
      <c r="AA279" s="310"/>
      <c r="AB279" s="298"/>
      <c r="AC279" s="29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</row>
    <row r="280" spans="1:123" s="43" customFormat="1" ht="15">
      <c r="A280" s="7"/>
      <c r="B280" s="19" t="s">
        <v>189</v>
      </c>
      <c r="C280" s="29"/>
      <c r="D280" s="37">
        <v>660</v>
      </c>
      <c r="E280" s="37">
        <v>23551</v>
      </c>
      <c r="F280" s="37">
        <v>2</v>
      </c>
      <c r="G280" s="37"/>
      <c r="H280" s="19"/>
      <c r="I280" s="19">
        <f>I281</f>
        <v>182</v>
      </c>
      <c r="J280" s="81">
        <f>data_input!F286</f>
        <v>1</v>
      </c>
      <c r="K280" s="19">
        <f>K281</f>
        <v>312</v>
      </c>
      <c r="L280" s="19">
        <f>L281</f>
        <v>494</v>
      </c>
      <c r="M280" s="47"/>
      <c r="N280" s="101">
        <f>N281</f>
        <v>44.75709661933415</v>
      </c>
      <c r="O280" s="311">
        <f>O281</f>
        <v>44.75709661933415</v>
      </c>
      <c r="P280" s="86"/>
      <c r="Q280" s="70"/>
      <c r="R280" s="70">
        <f>R281</f>
        <v>0.9787465779799027</v>
      </c>
      <c r="S280" s="81">
        <f>S281</f>
        <v>1</v>
      </c>
      <c r="T280" s="70">
        <f>T281</f>
        <v>1652.9552534220202</v>
      </c>
      <c r="U280" s="70">
        <f>U281</f>
        <v>1653.934</v>
      </c>
      <c r="V280" s="47"/>
      <c r="W280" s="101">
        <f>W281</f>
        <v>149.84875271255427</v>
      </c>
      <c r="X280" s="311">
        <f>X281</f>
        <v>149.84875271255427</v>
      </c>
      <c r="Y280" s="101">
        <f>Y281</f>
        <v>194.6058493318884</v>
      </c>
      <c r="Z280" s="311">
        <f>Z281</f>
        <v>194.6058493318884</v>
      </c>
      <c r="AA280" s="311">
        <f>Z280+$AB$2</f>
        <v>194.6058493318884</v>
      </c>
      <c r="AB280" s="300">
        <f>AA280-Y280</f>
        <v>0</v>
      </c>
      <c r="AC280" s="288">
        <f>AB280/Y280</f>
        <v>0</v>
      </c>
      <c r="AD280" s="289">
        <f>IF(ABS(AC280)&gt;0.04999,IF(ABS(AC280)&lt;0.15,1,0),0)</f>
        <v>0</v>
      </c>
      <c r="AE280" s="289">
        <f>IF(ABS(AC280)&gt;0.14999,IF(ABS(AC280)&lt;0.25,2,0),0)</f>
        <v>0</v>
      </c>
      <c r="AF280" s="289">
        <f>IF(ABS(AC280)&gt;0.25,3,0)</f>
        <v>0</v>
      </c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</row>
    <row r="281" spans="1:123" s="43" customFormat="1" ht="15">
      <c r="A281" s="9"/>
      <c r="B281" s="10"/>
      <c r="C281" s="7" t="s">
        <v>54</v>
      </c>
      <c r="D281" s="38"/>
      <c r="E281" s="38"/>
      <c r="F281" s="38"/>
      <c r="G281" s="38"/>
      <c r="H281" s="5">
        <f>data_input!E287</f>
        <v>182</v>
      </c>
      <c r="I281" s="5">
        <f>H281</f>
        <v>182</v>
      </c>
      <c r="J281" s="83">
        <f>data_input!F287</f>
        <v>1</v>
      </c>
      <c r="K281" s="5">
        <f>K278*J281</f>
        <v>312</v>
      </c>
      <c r="L281" s="5">
        <f>K281+I281</f>
        <v>494</v>
      </c>
      <c r="M281" s="47"/>
      <c r="N281" s="92">
        <f>L281*$N$2</f>
        <v>44.75709661933415</v>
      </c>
      <c r="O281" s="308">
        <f>L281*$O$2</f>
        <v>44.75709661933415</v>
      </c>
      <c r="P281" s="86"/>
      <c r="Q281" s="66">
        <f>data_input!G287</f>
        <v>0.9787465779799027</v>
      </c>
      <c r="R281" s="66">
        <f>Q281</f>
        <v>0.9787465779799027</v>
      </c>
      <c r="S281" s="78">
        <f>L281/L278</f>
        <v>1</v>
      </c>
      <c r="T281" s="66">
        <f>T278*S281</f>
        <v>1652.9552534220202</v>
      </c>
      <c r="U281" s="66">
        <f>T281+R281</f>
        <v>1653.934</v>
      </c>
      <c r="V281" s="47"/>
      <c r="W281" s="92">
        <f>U281*$W$2</f>
        <v>149.84875271255427</v>
      </c>
      <c r="X281" s="308">
        <f>U281*$X$2</f>
        <v>149.84875271255427</v>
      </c>
      <c r="Y281" s="92">
        <f>N281+W281</f>
        <v>194.6058493318884</v>
      </c>
      <c r="Z281" s="308">
        <f>O281+X281</f>
        <v>194.6058493318884</v>
      </c>
      <c r="AA281" s="308">
        <f>P281+Z281</f>
        <v>194.6058493318884</v>
      </c>
      <c r="AB281" s="296">
        <f>AA281-Y281</f>
        <v>0</v>
      </c>
      <c r="AC281" s="287"/>
      <c r="AD281" s="289"/>
      <c r="AE281" s="289"/>
      <c r="AF281" s="28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</row>
    <row r="282" spans="2:29" s="9" customFormat="1" ht="12.75">
      <c r="B282" s="10"/>
      <c r="C282" s="7"/>
      <c r="D282" s="38"/>
      <c r="E282" s="38"/>
      <c r="F282" s="38"/>
      <c r="G282" s="38"/>
      <c r="H282" s="5"/>
      <c r="I282" s="5"/>
      <c r="J282" s="83"/>
      <c r="K282" s="5"/>
      <c r="L282" s="5"/>
      <c r="M282" s="47"/>
      <c r="N282" s="92"/>
      <c r="O282" s="308"/>
      <c r="P282" s="86"/>
      <c r="Q282" s="66"/>
      <c r="R282" s="66"/>
      <c r="S282" s="78"/>
      <c r="T282" s="66"/>
      <c r="U282" s="66"/>
      <c r="V282" s="47"/>
      <c r="W282" s="92"/>
      <c r="X282" s="308"/>
      <c r="Y282" s="92"/>
      <c r="Z282" s="308"/>
      <c r="AA282" s="308"/>
      <c r="AB282" s="296"/>
      <c r="AC282" s="287"/>
    </row>
    <row r="283" spans="1:32" s="9" customFormat="1" ht="15.75" thickBot="1">
      <c r="A283" s="20" t="s">
        <v>190</v>
      </c>
      <c r="B283" s="21"/>
      <c r="C283" s="22"/>
      <c r="D283" s="35"/>
      <c r="E283" s="35"/>
      <c r="F283" s="35"/>
      <c r="G283" s="35"/>
      <c r="H283" s="21">
        <f>data_input!E289</f>
        <v>9117</v>
      </c>
      <c r="I283" s="21">
        <f>I285</f>
        <v>1893</v>
      </c>
      <c r="J283" s="79">
        <f>data_input!F289</f>
        <v>1</v>
      </c>
      <c r="K283" s="21">
        <f>H283-I283</f>
        <v>7224</v>
      </c>
      <c r="L283" s="21">
        <f>L285</f>
        <v>9117</v>
      </c>
      <c r="M283" s="45">
        <f>H283-L283</f>
        <v>0</v>
      </c>
      <c r="N283" s="93">
        <f>N285</f>
        <v>826.0130564341487</v>
      </c>
      <c r="O283" s="309">
        <f>O285</f>
        <v>826.0130564341487</v>
      </c>
      <c r="P283" s="86"/>
      <c r="Q283" s="68">
        <f>data_input!G289</f>
        <v>1794.73</v>
      </c>
      <c r="R283" s="68">
        <f>R285</f>
        <v>1.3233404378660836</v>
      </c>
      <c r="S283" s="79">
        <f>S285</f>
        <v>1</v>
      </c>
      <c r="T283" s="68">
        <f>Q283-R283</f>
        <v>1793.4066595621339</v>
      </c>
      <c r="U283" s="68">
        <f>U285</f>
        <v>1794.73</v>
      </c>
      <c r="V283" s="45">
        <f>Q283-U283</f>
        <v>0</v>
      </c>
      <c r="W283" s="93">
        <f>W285</f>
        <v>162.60506885752548</v>
      </c>
      <c r="X283" s="309">
        <f>X285</f>
        <v>162.60506885752548</v>
      </c>
      <c r="Y283" s="93">
        <f>Y285</f>
        <v>988.6181252916741</v>
      </c>
      <c r="Z283" s="309">
        <f>Z285</f>
        <v>988.6181252916741</v>
      </c>
      <c r="AA283" s="309">
        <f>AA285</f>
        <v>988.6181252916741</v>
      </c>
      <c r="AB283" s="297">
        <f>AA283-Y283</f>
        <v>0</v>
      </c>
      <c r="AC283" s="286">
        <f>AB283/Y283</f>
        <v>0</v>
      </c>
      <c r="AD283" s="289">
        <f>IF(ABS(AC283)&gt;0.04999,IF(ABS(AC283)&lt;0.15,1,0),0)</f>
        <v>0</v>
      </c>
      <c r="AE283" s="289">
        <f>IF(ABS(AC283)&gt;0.14999,IF(ABS(AC283)&lt;0.25,2,0),0)</f>
        <v>0</v>
      </c>
      <c r="AF283" s="289">
        <f>IF(ABS(AC283)&gt;0.25,3,0)</f>
        <v>0</v>
      </c>
    </row>
    <row r="284" spans="1:29" s="9" customFormat="1" ht="12.75">
      <c r="A284" s="16"/>
      <c r="B284" s="28"/>
      <c r="C284" s="23"/>
      <c r="D284" s="36"/>
      <c r="E284" s="36"/>
      <c r="F284" s="36"/>
      <c r="G284" s="36"/>
      <c r="H284" s="28"/>
      <c r="I284" s="28"/>
      <c r="J284" s="80"/>
      <c r="K284" s="28"/>
      <c r="L284" s="28"/>
      <c r="M284" s="47"/>
      <c r="N284" s="95"/>
      <c r="O284" s="310"/>
      <c r="P284" s="86"/>
      <c r="Q284" s="69"/>
      <c r="R284" s="69"/>
      <c r="S284" s="80"/>
      <c r="T284" s="69"/>
      <c r="U284" s="69"/>
      <c r="V284" s="47"/>
      <c r="W284" s="95"/>
      <c r="X284" s="310"/>
      <c r="Y284" s="95"/>
      <c r="Z284" s="310"/>
      <c r="AA284" s="310"/>
      <c r="AB284" s="298"/>
      <c r="AC284" s="299"/>
    </row>
    <row r="285" spans="1:32" s="9" customFormat="1" ht="15">
      <c r="A285" s="7"/>
      <c r="B285" s="19" t="s">
        <v>191</v>
      </c>
      <c r="C285" s="29"/>
      <c r="D285" s="37">
        <v>706</v>
      </c>
      <c r="E285" s="37" t="s">
        <v>274</v>
      </c>
      <c r="F285" s="37">
        <v>2</v>
      </c>
      <c r="G285" s="37"/>
      <c r="H285" s="19"/>
      <c r="I285" s="19">
        <f>I286</f>
        <v>1893</v>
      </c>
      <c r="J285" s="81">
        <f>data_input!F291</f>
        <v>1</v>
      </c>
      <c r="K285" s="19">
        <f>K286</f>
        <v>7224</v>
      </c>
      <c r="L285" s="19">
        <f>L286</f>
        <v>9117</v>
      </c>
      <c r="M285" s="47"/>
      <c r="N285" s="101">
        <f>N286</f>
        <v>826.0130564341487</v>
      </c>
      <c r="O285" s="311">
        <f>O286</f>
        <v>826.0130564341487</v>
      </c>
      <c r="P285" s="86"/>
      <c r="Q285" s="70"/>
      <c r="R285" s="70">
        <f>R286</f>
        <v>1.3233404378660836</v>
      </c>
      <c r="S285" s="81">
        <f>S286</f>
        <v>1</v>
      </c>
      <c r="T285" s="70">
        <f>T286</f>
        <v>1793.4066595621339</v>
      </c>
      <c r="U285" s="70">
        <f>U286</f>
        <v>1794.73</v>
      </c>
      <c r="V285" s="47"/>
      <c r="W285" s="101">
        <f>W286</f>
        <v>162.60506885752548</v>
      </c>
      <c r="X285" s="311">
        <f>X286</f>
        <v>162.60506885752548</v>
      </c>
      <c r="Y285" s="101">
        <f>Y286</f>
        <v>988.6181252916741</v>
      </c>
      <c r="Z285" s="311">
        <f>Z286</f>
        <v>988.6181252916741</v>
      </c>
      <c r="AA285" s="311">
        <f>Z285+$AB$2</f>
        <v>988.6181252916741</v>
      </c>
      <c r="AB285" s="300">
        <f>AA285-Y285</f>
        <v>0</v>
      </c>
      <c r="AC285" s="288">
        <f>AB285/Y285</f>
        <v>0</v>
      </c>
      <c r="AD285" s="289">
        <f>IF(ABS(AC285)&gt;0.04999,IF(ABS(AC285)&lt;0.15,1,0),0)</f>
        <v>0</v>
      </c>
      <c r="AE285" s="289">
        <f>IF(ABS(AC285)&gt;0.14999,IF(ABS(AC285)&lt;0.25,2,0),0)</f>
        <v>0</v>
      </c>
      <c r="AF285" s="289">
        <f>IF(ABS(AC285)&gt;0.25,3,0)</f>
        <v>0</v>
      </c>
    </row>
    <row r="286" spans="2:32" s="9" customFormat="1" ht="15">
      <c r="B286" s="10"/>
      <c r="C286" s="7" t="s">
        <v>55</v>
      </c>
      <c r="D286" s="38"/>
      <c r="E286" s="38"/>
      <c r="F286" s="38"/>
      <c r="G286" s="38"/>
      <c r="H286" s="5">
        <f>data_input!E292</f>
        <v>1893</v>
      </c>
      <c r="I286" s="5">
        <f>H286</f>
        <v>1893</v>
      </c>
      <c r="J286" s="83">
        <f>data_input!F292</f>
        <v>1</v>
      </c>
      <c r="K286" s="5">
        <f>K283*J286</f>
        <v>7224</v>
      </c>
      <c r="L286" s="5">
        <f>K286+I286</f>
        <v>9117</v>
      </c>
      <c r="M286" s="47"/>
      <c r="N286" s="92">
        <f>L286*$N$2</f>
        <v>826.0130564341487</v>
      </c>
      <c r="O286" s="308">
        <f>L286*$O$2</f>
        <v>826.0130564341487</v>
      </c>
      <c r="P286" s="86"/>
      <c r="Q286" s="66">
        <f>data_input!G292</f>
        <v>1.3233404378660836</v>
      </c>
      <c r="R286" s="66">
        <f>Q286</f>
        <v>1.3233404378660836</v>
      </c>
      <c r="S286" s="78">
        <f>L286/L283</f>
        <v>1</v>
      </c>
      <c r="T286" s="66">
        <f>T283*S286</f>
        <v>1793.4066595621339</v>
      </c>
      <c r="U286" s="66">
        <f>T286+R286</f>
        <v>1794.73</v>
      </c>
      <c r="V286" s="47"/>
      <c r="W286" s="92">
        <f>U286*$W$2</f>
        <v>162.60506885752548</v>
      </c>
      <c r="X286" s="308">
        <f>U286*$X$2</f>
        <v>162.60506885752548</v>
      </c>
      <c r="Y286" s="92">
        <f>N286+W286</f>
        <v>988.6181252916741</v>
      </c>
      <c r="Z286" s="308">
        <f>O286+X286</f>
        <v>988.6181252916741</v>
      </c>
      <c r="AA286" s="308">
        <f>P286+Z286</f>
        <v>988.6181252916741</v>
      </c>
      <c r="AB286" s="296">
        <f>AA286-Y286</f>
        <v>0</v>
      </c>
      <c r="AC286" s="287"/>
      <c r="AD286" s="289"/>
      <c r="AE286" s="289"/>
      <c r="AF286" s="289"/>
    </row>
    <row r="287" spans="2:29" s="9" customFormat="1" ht="12.75">
      <c r="B287" s="10"/>
      <c r="C287" s="7"/>
      <c r="D287" s="38"/>
      <c r="E287" s="38"/>
      <c r="F287" s="38"/>
      <c r="G287" s="38"/>
      <c r="H287" s="5"/>
      <c r="I287" s="5"/>
      <c r="J287" s="83"/>
      <c r="K287" s="5"/>
      <c r="L287" s="5"/>
      <c r="M287" s="47"/>
      <c r="N287" s="92"/>
      <c r="O287" s="308"/>
      <c r="P287" s="86"/>
      <c r="Q287" s="66"/>
      <c r="R287" s="66"/>
      <c r="S287" s="78"/>
      <c r="T287" s="66"/>
      <c r="U287" s="66"/>
      <c r="V287" s="47"/>
      <c r="W287" s="92"/>
      <c r="X287" s="308"/>
      <c r="Y287" s="92"/>
      <c r="Z287" s="308"/>
      <c r="AA287" s="308"/>
      <c r="AB287" s="296"/>
      <c r="AC287" s="287"/>
    </row>
    <row r="288" spans="1:32" s="9" customFormat="1" ht="15.75" thickBot="1">
      <c r="A288" s="20" t="s">
        <v>192</v>
      </c>
      <c r="B288" s="21"/>
      <c r="C288" s="22"/>
      <c r="D288" s="35"/>
      <c r="E288" s="35"/>
      <c r="F288" s="35"/>
      <c r="G288" s="35"/>
      <c r="H288" s="21">
        <f>data_input!E294</f>
        <v>3651</v>
      </c>
      <c r="I288" s="21">
        <f>I290</f>
        <v>1641</v>
      </c>
      <c r="J288" s="79">
        <f>data_input!F294</f>
        <v>1</v>
      </c>
      <c r="K288" s="21">
        <f>H288-I288</f>
        <v>2010</v>
      </c>
      <c r="L288" s="21">
        <f>L290</f>
        <v>3651</v>
      </c>
      <c r="M288" s="45">
        <f>H288-L288</f>
        <v>0</v>
      </c>
      <c r="N288" s="93">
        <f>N290</f>
        <v>330.78574849633395</v>
      </c>
      <c r="O288" s="309">
        <f>O290</f>
        <v>330.78574849633395</v>
      </c>
      <c r="P288" s="86"/>
      <c r="Q288" s="68">
        <f>data_input!G294</f>
        <v>1855.181</v>
      </c>
      <c r="R288" s="68">
        <f>R290</f>
        <v>0.9194833715630643</v>
      </c>
      <c r="S288" s="79">
        <f>S290</f>
        <v>1</v>
      </c>
      <c r="T288" s="68">
        <f>Q288-R288</f>
        <v>1854.261516628437</v>
      </c>
      <c r="U288" s="68">
        <f>U290</f>
        <v>1855.181</v>
      </c>
      <c r="V288" s="45">
        <f>Q288-U288</f>
        <v>0</v>
      </c>
      <c r="W288" s="93">
        <f>W290</f>
        <v>168.0820147031436</v>
      </c>
      <c r="X288" s="309">
        <f>X290</f>
        <v>168.0820147031436</v>
      </c>
      <c r="Y288" s="93">
        <f>Y290</f>
        <v>498.86776319947757</v>
      </c>
      <c r="Z288" s="309">
        <f>Z290</f>
        <v>498.86776319947757</v>
      </c>
      <c r="AA288" s="309">
        <f>AA290</f>
        <v>498.86776319947757</v>
      </c>
      <c r="AB288" s="297">
        <f>AA288-Y288</f>
        <v>0</v>
      </c>
      <c r="AC288" s="286">
        <f>AB288/Y288</f>
        <v>0</v>
      </c>
      <c r="AD288" s="289">
        <f>IF(ABS(AC288)&gt;0.04999,IF(ABS(AC288)&lt;0.15,1,0),0)</f>
        <v>0</v>
      </c>
      <c r="AE288" s="289">
        <f>IF(ABS(AC288)&gt;0.14999,IF(ABS(AC288)&lt;0.25,2,0),0)</f>
        <v>0</v>
      </c>
      <c r="AF288" s="289">
        <f>IF(ABS(AC288)&gt;0.25,3,0)</f>
        <v>0</v>
      </c>
    </row>
    <row r="289" spans="1:29" s="9" customFormat="1" ht="12.75">
      <c r="A289" s="16"/>
      <c r="B289" s="28"/>
      <c r="C289" s="23"/>
      <c r="D289" s="36"/>
      <c r="E289" s="36"/>
      <c r="F289" s="36"/>
      <c r="G289" s="36"/>
      <c r="H289" s="28"/>
      <c r="I289" s="28"/>
      <c r="J289" s="80"/>
      <c r="K289" s="28"/>
      <c r="L289" s="28"/>
      <c r="M289" s="47"/>
      <c r="N289" s="95"/>
      <c r="O289" s="310"/>
      <c r="P289" s="86"/>
      <c r="Q289" s="69"/>
      <c r="R289" s="69"/>
      <c r="S289" s="80"/>
      <c r="T289" s="69"/>
      <c r="U289" s="69"/>
      <c r="V289" s="47"/>
      <c r="W289" s="95"/>
      <c r="X289" s="310"/>
      <c r="Y289" s="95"/>
      <c r="Z289" s="310"/>
      <c r="AA289" s="310"/>
      <c r="AB289" s="298"/>
      <c r="AC289" s="299"/>
    </row>
    <row r="290" spans="1:32" s="9" customFormat="1" ht="15">
      <c r="A290" s="7"/>
      <c r="B290" s="19" t="s">
        <v>193</v>
      </c>
      <c r="C290" s="29"/>
      <c r="D290" s="37">
        <v>700</v>
      </c>
      <c r="E290" s="37">
        <v>23435</v>
      </c>
      <c r="F290" s="37">
        <v>2</v>
      </c>
      <c r="G290" s="37"/>
      <c r="H290" s="19"/>
      <c r="I290" s="19">
        <f>I291</f>
        <v>1641</v>
      </c>
      <c r="J290" s="81">
        <f>data_input!F296</f>
        <v>1</v>
      </c>
      <c r="K290" s="19">
        <f>K291</f>
        <v>2010</v>
      </c>
      <c r="L290" s="19">
        <f>L291</f>
        <v>3651</v>
      </c>
      <c r="M290" s="47"/>
      <c r="N290" s="101">
        <f>N291</f>
        <v>330.78574849633395</v>
      </c>
      <c r="O290" s="311">
        <f>O291</f>
        <v>330.78574849633395</v>
      </c>
      <c r="P290" s="86"/>
      <c r="Q290" s="70"/>
      <c r="R290" s="70">
        <f>R291</f>
        <v>0.9194833715630643</v>
      </c>
      <c r="S290" s="81">
        <f>S291</f>
        <v>1</v>
      </c>
      <c r="T290" s="70">
        <f>T291</f>
        <v>1854.261516628437</v>
      </c>
      <c r="U290" s="70">
        <f>U291</f>
        <v>1855.181</v>
      </c>
      <c r="V290" s="47"/>
      <c r="W290" s="101">
        <f>W291</f>
        <v>168.0820147031436</v>
      </c>
      <c r="X290" s="311">
        <f>X291</f>
        <v>168.0820147031436</v>
      </c>
      <c r="Y290" s="101">
        <f>Y291</f>
        <v>498.86776319947757</v>
      </c>
      <c r="Z290" s="311">
        <f>Z291</f>
        <v>498.86776319947757</v>
      </c>
      <c r="AA290" s="311">
        <f>Z290+$AB$2</f>
        <v>498.86776319947757</v>
      </c>
      <c r="AB290" s="300">
        <f>AA290-Y290</f>
        <v>0</v>
      </c>
      <c r="AC290" s="288">
        <f>AB290/Y290</f>
        <v>0</v>
      </c>
      <c r="AD290" s="289">
        <f>IF(ABS(AC290)&gt;0.04999,IF(ABS(AC290)&lt;0.15,1,0),0)</f>
        <v>0</v>
      </c>
      <c r="AE290" s="289">
        <f>IF(ABS(AC290)&gt;0.14999,IF(ABS(AC290)&lt;0.25,2,0),0)</f>
        <v>0</v>
      </c>
      <c r="AF290" s="289">
        <f>IF(ABS(AC290)&gt;0.25,3,0)</f>
        <v>0</v>
      </c>
    </row>
    <row r="291" spans="2:32" s="9" customFormat="1" ht="15">
      <c r="B291" s="10"/>
      <c r="C291" s="7" t="s">
        <v>56</v>
      </c>
      <c r="D291" s="38"/>
      <c r="E291" s="38"/>
      <c r="F291" s="38"/>
      <c r="G291" s="38"/>
      <c r="H291" s="5">
        <f>data_input!E297</f>
        <v>1641</v>
      </c>
      <c r="I291" s="5">
        <f>H291</f>
        <v>1641</v>
      </c>
      <c r="J291" s="83">
        <f>data_input!F297</f>
        <v>1</v>
      </c>
      <c r="K291" s="5">
        <f>K288*J291</f>
        <v>2010</v>
      </c>
      <c r="L291" s="5">
        <f>K291+I291</f>
        <v>3651</v>
      </c>
      <c r="M291" s="47"/>
      <c r="N291" s="92">
        <f>L291*$N$2</f>
        <v>330.78574849633395</v>
      </c>
      <c r="O291" s="308">
        <f>L291*$O$2</f>
        <v>330.78574849633395</v>
      </c>
      <c r="P291" s="86"/>
      <c r="Q291" s="66">
        <f>data_input!G297</f>
        <v>0.9194833715630643</v>
      </c>
      <c r="R291" s="66">
        <f>Q291</f>
        <v>0.9194833715630643</v>
      </c>
      <c r="S291" s="78">
        <f>L291/L288</f>
        <v>1</v>
      </c>
      <c r="T291" s="66">
        <f>T288*S291</f>
        <v>1854.261516628437</v>
      </c>
      <c r="U291" s="66">
        <f>T291+R291</f>
        <v>1855.181</v>
      </c>
      <c r="V291" s="47"/>
      <c r="W291" s="92">
        <f>U291*$W$2</f>
        <v>168.0820147031436</v>
      </c>
      <c r="X291" s="308">
        <f>U291*$X$2</f>
        <v>168.0820147031436</v>
      </c>
      <c r="Y291" s="92">
        <f>N291+W291</f>
        <v>498.86776319947757</v>
      </c>
      <c r="Z291" s="308">
        <f>O291+X291</f>
        <v>498.86776319947757</v>
      </c>
      <c r="AA291" s="308">
        <f>P291+Z291</f>
        <v>498.86776319947757</v>
      </c>
      <c r="AB291" s="296">
        <f>AA291-Y291</f>
        <v>0</v>
      </c>
      <c r="AC291" s="287"/>
      <c r="AD291" s="289"/>
      <c r="AE291" s="289"/>
      <c r="AF291" s="289"/>
    </row>
    <row r="292" spans="2:29" s="9" customFormat="1" ht="12.75">
      <c r="B292" s="10"/>
      <c r="C292" s="7"/>
      <c r="D292" s="38"/>
      <c r="E292" s="38"/>
      <c r="F292" s="38"/>
      <c r="G292" s="38"/>
      <c r="H292" s="5"/>
      <c r="I292" s="5"/>
      <c r="J292" s="83"/>
      <c r="K292" s="5"/>
      <c r="L292" s="5"/>
      <c r="M292" s="47"/>
      <c r="N292" s="92"/>
      <c r="O292" s="308"/>
      <c r="P292" s="86"/>
      <c r="Q292" s="66"/>
      <c r="R292" s="66"/>
      <c r="S292" s="78"/>
      <c r="T292" s="66"/>
      <c r="U292" s="66"/>
      <c r="V292" s="47"/>
      <c r="W292" s="92"/>
      <c r="X292" s="308"/>
      <c r="Y292" s="92"/>
      <c r="Z292" s="308"/>
      <c r="AA292" s="308"/>
      <c r="AB292" s="296"/>
      <c r="AC292" s="287"/>
    </row>
    <row r="293" spans="1:123" s="43" customFormat="1" ht="15.75" thickBot="1">
      <c r="A293" s="20" t="s">
        <v>194</v>
      </c>
      <c r="B293" s="21"/>
      <c r="C293" s="22"/>
      <c r="D293" s="35"/>
      <c r="E293" s="35"/>
      <c r="F293" s="35"/>
      <c r="G293" s="35"/>
      <c r="H293" s="21">
        <f>data_input!E299</f>
        <v>2168</v>
      </c>
      <c r="I293" s="21">
        <f>I295</f>
        <v>997</v>
      </c>
      <c r="J293" s="79">
        <f>data_input!F299</f>
        <v>1</v>
      </c>
      <c r="K293" s="21">
        <f>H293-I293</f>
        <v>1171</v>
      </c>
      <c r="L293" s="21">
        <f>L295</f>
        <v>2168</v>
      </c>
      <c r="M293" s="45">
        <f>H293-L293</f>
        <v>0</v>
      </c>
      <c r="N293" s="93">
        <f>N295</f>
        <v>196.42385722817093</v>
      </c>
      <c r="O293" s="309">
        <f>O295</f>
        <v>196.42385722817093</v>
      </c>
      <c r="P293" s="86"/>
      <c r="Q293" s="68">
        <f>data_input!G299</f>
        <v>1423.178</v>
      </c>
      <c r="R293" s="68">
        <f>R295</f>
        <v>0.581531627110289</v>
      </c>
      <c r="S293" s="79">
        <f>S295</f>
        <v>1</v>
      </c>
      <c r="T293" s="68">
        <f>Q293-R293</f>
        <v>1422.5964683728898</v>
      </c>
      <c r="U293" s="68">
        <f>U295</f>
        <v>1423.178</v>
      </c>
      <c r="V293" s="45">
        <f>Q293-U293</f>
        <v>0</v>
      </c>
      <c r="W293" s="93">
        <f>W295</f>
        <v>128.94193370953593</v>
      </c>
      <c r="X293" s="309">
        <f>X295</f>
        <v>128.94193370953593</v>
      </c>
      <c r="Y293" s="93">
        <f>Y295</f>
        <v>325.36579093770683</v>
      </c>
      <c r="Z293" s="309">
        <f>Z295</f>
        <v>325.36579093770683</v>
      </c>
      <c r="AA293" s="309">
        <f>AA295</f>
        <v>325.36579093770683</v>
      </c>
      <c r="AB293" s="297">
        <f>AA293-Y293</f>
        <v>0</v>
      </c>
      <c r="AC293" s="286">
        <f>AB293/Y293</f>
        <v>0</v>
      </c>
      <c r="AD293" s="289">
        <f>IF(ABS(AC293)&gt;0.04999,IF(ABS(AC293)&lt;0.15,1,0),0)</f>
        <v>0</v>
      </c>
      <c r="AE293" s="289">
        <f>IF(ABS(AC293)&gt;0.14999,IF(ABS(AC293)&lt;0.25,2,0),0)</f>
        <v>0</v>
      </c>
      <c r="AF293" s="289">
        <f>IF(ABS(AC293)&gt;0.25,3,0)</f>
        <v>0</v>
      </c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</row>
    <row r="294" spans="1:123" s="43" customFormat="1" ht="12.75">
      <c r="A294" s="16"/>
      <c r="B294" s="28"/>
      <c r="C294" s="23"/>
      <c r="D294" s="36"/>
      <c r="E294" s="36"/>
      <c r="F294" s="36"/>
      <c r="G294" s="36"/>
      <c r="H294" s="28"/>
      <c r="I294" s="28"/>
      <c r="J294" s="80"/>
      <c r="K294" s="28"/>
      <c r="L294" s="28"/>
      <c r="M294" s="47"/>
      <c r="N294" s="95"/>
      <c r="O294" s="310"/>
      <c r="P294" s="86"/>
      <c r="Q294" s="69"/>
      <c r="R294" s="69"/>
      <c r="S294" s="80"/>
      <c r="T294" s="69"/>
      <c r="U294" s="69"/>
      <c r="V294" s="47"/>
      <c r="W294" s="95"/>
      <c r="X294" s="310"/>
      <c r="Y294" s="95"/>
      <c r="Z294" s="310"/>
      <c r="AA294" s="310"/>
      <c r="AB294" s="298"/>
      <c r="AC294" s="29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</row>
    <row r="295" spans="1:123" s="43" customFormat="1" ht="15">
      <c r="A295" s="7"/>
      <c r="B295" s="19" t="s">
        <v>195</v>
      </c>
      <c r="C295" s="29"/>
      <c r="D295" s="37">
        <v>720</v>
      </c>
      <c r="E295" s="37" t="s">
        <v>275</v>
      </c>
      <c r="F295" s="37">
        <v>2</v>
      </c>
      <c r="G295" s="37"/>
      <c r="H295" s="19"/>
      <c r="I295" s="19">
        <f>I296</f>
        <v>997</v>
      </c>
      <c r="J295" s="81">
        <f>data_input!F301</f>
        <v>1</v>
      </c>
      <c r="K295" s="19">
        <f>K296</f>
        <v>1171</v>
      </c>
      <c r="L295" s="19">
        <f>L296</f>
        <v>2168</v>
      </c>
      <c r="M295" s="47"/>
      <c r="N295" s="101">
        <f>N296</f>
        <v>196.42385722817093</v>
      </c>
      <c r="O295" s="311">
        <f>O296</f>
        <v>196.42385722817093</v>
      </c>
      <c r="P295" s="86"/>
      <c r="Q295" s="70"/>
      <c r="R295" s="70">
        <f>R296</f>
        <v>0.581531627110289</v>
      </c>
      <c r="S295" s="81">
        <f>S296</f>
        <v>1</v>
      </c>
      <c r="T295" s="70">
        <f>T296</f>
        <v>1422.5964683728898</v>
      </c>
      <c r="U295" s="70">
        <f>U296</f>
        <v>1423.178</v>
      </c>
      <c r="V295" s="47"/>
      <c r="W295" s="101">
        <f>W296</f>
        <v>128.94193370953593</v>
      </c>
      <c r="X295" s="311">
        <f>X296</f>
        <v>128.94193370953593</v>
      </c>
      <c r="Y295" s="101">
        <f>Y296</f>
        <v>325.36579093770683</v>
      </c>
      <c r="Z295" s="311">
        <f>Z296</f>
        <v>325.36579093770683</v>
      </c>
      <c r="AA295" s="311">
        <f>Z295+$AB$2</f>
        <v>325.36579093770683</v>
      </c>
      <c r="AB295" s="300">
        <f>AA295-Y295</f>
        <v>0</v>
      </c>
      <c r="AC295" s="288">
        <f>AB295/Y295</f>
        <v>0</v>
      </c>
      <c r="AD295" s="289">
        <f>IF(ABS(AC295)&gt;0.04999,IF(ABS(AC295)&lt;0.15,1,0),0)</f>
        <v>0</v>
      </c>
      <c r="AE295" s="289">
        <f>IF(ABS(AC295)&gt;0.14999,IF(ABS(AC295)&lt;0.25,2,0),0)</f>
        <v>0</v>
      </c>
      <c r="AF295" s="289">
        <f>IF(ABS(AC295)&gt;0.25,3,0)</f>
        <v>0</v>
      </c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</row>
    <row r="296" spans="1:123" s="43" customFormat="1" ht="15">
      <c r="A296" s="9"/>
      <c r="B296" s="10"/>
      <c r="C296" s="7" t="s">
        <v>57</v>
      </c>
      <c r="D296" s="38"/>
      <c r="E296" s="38"/>
      <c r="F296" s="38"/>
      <c r="G296" s="38"/>
      <c r="H296" s="5">
        <f>data_input!E302</f>
        <v>997</v>
      </c>
      <c r="I296" s="5">
        <f>H296</f>
        <v>997</v>
      </c>
      <c r="J296" s="83">
        <f>data_input!F302</f>
        <v>1</v>
      </c>
      <c r="K296" s="5">
        <f>K293*J296</f>
        <v>1171</v>
      </c>
      <c r="L296" s="5">
        <f>K296+I296</f>
        <v>2168</v>
      </c>
      <c r="M296" s="47"/>
      <c r="N296" s="92">
        <f>L296*$N$2</f>
        <v>196.42385722817093</v>
      </c>
      <c r="O296" s="308">
        <f>L296*$O$2</f>
        <v>196.42385722817093</v>
      </c>
      <c r="P296" s="86"/>
      <c r="Q296" s="66">
        <f>data_input!G302</f>
        <v>0.581531627110289</v>
      </c>
      <c r="R296" s="66">
        <f>Q296</f>
        <v>0.581531627110289</v>
      </c>
      <c r="S296" s="78">
        <f>L296/L293</f>
        <v>1</v>
      </c>
      <c r="T296" s="66">
        <f>T293*S296</f>
        <v>1422.5964683728898</v>
      </c>
      <c r="U296" s="66">
        <f>T296+R296</f>
        <v>1423.178</v>
      </c>
      <c r="V296" s="47"/>
      <c r="W296" s="92">
        <f>U296*$W$2</f>
        <v>128.94193370953593</v>
      </c>
      <c r="X296" s="308">
        <f>U296*$X$2</f>
        <v>128.94193370953593</v>
      </c>
      <c r="Y296" s="92">
        <f>N296+W296</f>
        <v>325.36579093770683</v>
      </c>
      <c r="Z296" s="308">
        <f>O296+X296</f>
        <v>325.36579093770683</v>
      </c>
      <c r="AA296" s="308">
        <f>P296+Z296</f>
        <v>325.36579093770683</v>
      </c>
      <c r="AB296" s="296">
        <f>AA296-Y296</f>
        <v>0</v>
      </c>
      <c r="AC296" s="287"/>
      <c r="AD296" s="289"/>
      <c r="AE296" s="289"/>
      <c r="AF296" s="28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</row>
    <row r="297" spans="1:123" s="43" customFormat="1" ht="12.75">
      <c r="A297" s="7"/>
      <c r="B297" s="5"/>
      <c r="C297" s="7"/>
      <c r="D297" s="38"/>
      <c r="E297" s="38"/>
      <c r="F297" s="38"/>
      <c r="G297" s="38"/>
      <c r="H297" s="5"/>
      <c r="I297" s="5"/>
      <c r="J297" s="83"/>
      <c r="K297" s="5"/>
      <c r="L297" s="5"/>
      <c r="M297" s="47"/>
      <c r="N297" s="92"/>
      <c r="O297" s="308"/>
      <c r="P297" s="86"/>
      <c r="Q297" s="66"/>
      <c r="R297" s="66"/>
      <c r="S297" s="78"/>
      <c r="T297" s="66"/>
      <c r="U297" s="66"/>
      <c r="V297" s="47"/>
      <c r="W297" s="92"/>
      <c r="X297" s="308"/>
      <c r="Y297" s="92"/>
      <c r="Z297" s="308"/>
      <c r="AA297" s="308"/>
      <c r="AB297" s="296"/>
      <c r="AC297" s="287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</row>
    <row r="298" spans="1:123" s="43" customFormat="1" ht="15.75" thickBot="1">
      <c r="A298" s="20" t="s">
        <v>196</v>
      </c>
      <c r="B298" s="21"/>
      <c r="C298" s="22"/>
      <c r="D298" s="35"/>
      <c r="E298" s="35"/>
      <c r="F298" s="35"/>
      <c r="G298" s="35"/>
      <c r="H298" s="21">
        <f>data_input!E304</f>
        <v>147972</v>
      </c>
      <c r="I298" s="21">
        <f>I299+I301</f>
        <v>110888</v>
      </c>
      <c r="J298" s="79">
        <f>data_input!F304</f>
        <v>1</v>
      </c>
      <c r="K298" s="21">
        <f>H298-I298</f>
        <v>37084</v>
      </c>
      <c r="L298" s="21">
        <f>L299+L301</f>
        <v>147972</v>
      </c>
      <c r="M298" s="45">
        <f>H298-L298</f>
        <v>0</v>
      </c>
      <c r="N298" s="93">
        <f>N299+N301</f>
        <v>13406.471864283629</v>
      </c>
      <c r="O298" s="309">
        <f>O299+O301</f>
        <v>13406.471864283629</v>
      </c>
      <c r="P298" s="86"/>
      <c r="Q298" s="68">
        <f>data_input!G304</f>
        <v>2635.212</v>
      </c>
      <c r="R298" s="68">
        <f>R299+R301</f>
        <v>45.55781840430623</v>
      </c>
      <c r="S298" s="79">
        <f>S299+S301</f>
        <v>1</v>
      </c>
      <c r="T298" s="68">
        <f>Q298-R298</f>
        <v>2589.654181595694</v>
      </c>
      <c r="U298" s="68">
        <f>U299+U301</f>
        <v>2635.2120000000004</v>
      </c>
      <c r="V298" s="45">
        <f>Q298-U298</f>
        <v>0</v>
      </c>
      <c r="W298" s="93">
        <f>W299+W301</f>
        <v>238.75392327212307</v>
      </c>
      <c r="X298" s="309">
        <f>X299+X301</f>
        <v>238.75392327212307</v>
      </c>
      <c r="Y298" s="93">
        <f>Y299+Y301</f>
        <v>13645.225787555753</v>
      </c>
      <c r="Z298" s="309">
        <f>Z299+Z301</f>
        <v>13645.225787555753</v>
      </c>
      <c r="AA298" s="309">
        <f>AA299+AA301</f>
        <v>13645.225787555753</v>
      </c>
      <c r="AB298" s="297">
        <f>AA298-Y298</f>
        <v>0</v>
      </c>
      <c r="AC298" s="286">
        <f>AB298/Y298</f>
        <v>0</v>
      </c>
      <c r="AD298" s="289">
        <f>IF(ABS(AC298)&gt;0.04999,IF(ABS(AC298)&lt;0.15,1,0),0)</f>
        <v>0</v>
      </c>
      <c r="AE298" s="289">
        <f>IF(ABS(AC298)&gt;0.14999,IF(ABS(AC298)&lt;0.25,2,0),0)</f>
        <v>0</v>
      </c>
      <c r="AF298" s="289">
        <f>IF(ABS(AC298)&gt;0.25,3,0)</f>
        <v>0</v>
      </c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</row>
    <row r="299" spans="1:123" s="43" customFormat="1" ht="15">
      <c r="A299" s="11"/>
      <c r="B299" s="19" t="s">
        <v>197</v>
      </c>
      <c r="C299" s="29"/>
      <c r="D299" s="37">
        <v>683</v>
      </c>
      <c r="E299" s="37">
        <v>23436</v>
      </c>
      <c r="F299" s="37">
        <v>1</v>
      </c>
      <c r="G299" s="37"/>
      <c r="H299" s="19"/>
      <c r="I299" s="19">
        <f>I300</f>
        <v>104170</v>
      </c>
      <c r="J299" s="81">
        <f>data_input!F306</f>
        <v>1</v>
      </c>
      <c r="K299" s="19">
        <f>K300</f>
        <v>37084</v>
      </c>
      <c r="L299" s="19">
        <f>L300</f>
        <v>141254</v>
      </c>
      <c r="M299" s="47"/>
      <c r="N299" s="101">
        <f>N300</f>
        <v>12797.81159082475</v>
      </c>
      <c r="O299" s="311">
        <f>O300</f>
        <v>12797.81159082475</v>
      </c>
      <c r="P299" s="86"/>
      <c r="Q299" s="70"/>
      <c r="R299" s="70">
        <f>R300</f>
        <v>43.4134637727788</v>
      </c>
      <c r="S299" s="81">
        <f>S300</f>
        <v>0.9545995188278864</v>
      </c>
      <c r="T299" s="70">
        <f>T300</f>
        <v>2472.0826356818734</v>
      </c>
      <c r="U299" s="70">
        <f>U300</f>
        <v>2515.4960994546523</v>
      </c>
      <c r="V299" s="47"/>
      <c r="W299" s="101">
        <f>W300</f>
        <v>227.90749386406895</v>
      </c>
      <c r="X299" s="311">
        <f>X300</f>
        <v>227.90749386406895</v>
      </c>
      <c r="Y299" s="101">
        <f>Y300</f>
        <v>13025.719084688819</v>
      </c>
      <c r="Z299" s="311">
        <f>Z300</f>
        <v>13025.719084688819</v>
      </c>
      <c r="AA299" s="311">
        <f>Z299+$AB$2</f>
        <v>13025.719084688819</v>
      </c>
      <c r="AB299" s="300">
        <f>AA299-Y299</f>
        <v>0</v>
      </c>
      <c r="AC299" s="288">
        <f>AB299/Y299</f>
        <v>0</v>
      </c>
      <c r="AD299" s="289">
        <f>IF(ABS(AC299)&gt;0.04999,IF(ABS(AC299)&lt;0.15,1,0),0)</f>
        <v>0</v>
      </c>
      <c r="AE299" s="289">
        <f>IF(ABS(AC299)&gt;0.14999,IF(ABS(AC299)&lt;0.25,2,0),0)</f>
        <v>0</v>
      </c>
      <c r="AF299" s="289">
        <f>IF(ABS(AC299)&gt;0.25,3,0)</f>
        <v>0</v>
      </c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</row>
    <row r="300" spans="1:123" s="43" customFormat="1" ht="15">
      <c r="A300" s="9"/>
      <c r="B300" s="10"/>
      <c r="C300" s="7" t="s">
        <v>58</v>
      </c>
      <c r="D300" s="38"/>
      <c r="E300" s="38"/>
      <c r="F300" s="38"/>
      <c r="G300" s="38"/>
      <c r="H300" s="5">
        <f>data_input!E307</f>
        <v>104170</v>
      </c>
      <c r="I300" s="5">
        <f>H300</f>
        <v>104170</v>
      </c>
      <c r="J300" s="83">
        <f>data_input!F307</f>
        <v>1</v>
      </c>
      <c r="K300" s="5">
        <f>K$298*J300</f>
        <v>37084</v>
      </c>
      <c r="L300" s="5">
        <f>K300+I300</f>
        <v>141254</v>
      </c>
      <c r="M300" s="50"/>
      <c r="N300" s="92">
        <f>L300*$N$2</f>
        <v>12797.81159082475</v>
      </c>
      <c r="O300" s="308">
        <f>L300*$O$2</f>
        <v>12797.81159082475</v>
      </c>
      <c r="P300" s="86"/>
      <c r="Q300" s="66">
        <f>data_input!G307</f>
        <v>43.4134637727788</v>
      </c>
      <c r="R300" s="66">
        <f>Q300</f>
        <v>43.4134637727788</v>
      </c>
      <c r="S300" s="78">
        <f>L300/$L$298</f>
        <v>0.9545995188278864</v>
      </c>
      <c r="T300" s="66">
        <f>T$298*S300</f>
        <v>2472.0826356818734</v>
      </c>
      <c r="U300" s="66">
        <f>T300+R300</f>
        <v>2515.4960994546523</v>
      </c>
      <c r="V300" s="50"/>
      <c r="W300" s="92">
        <f>U300*$W$2</f>
        <v>227.90749386406895</v>
      </c>
      <c r="X300" s="308">
        <f>U300*$X$2</f>
        <v>227.90749386406895</v>
      </c>
      <c r="Y300" s="92">
        <f>N300+W300</f>
        <v>13025.719084688819</v>
      </c>
      <c r="Z300" s="308">
        <f>O300+X300</f>
        <v>13025.719084688819</v>
      </c>
      <c r="AA300" s="308">
        <f>P300+Z300</f>
        <v>13025.719084688819</v>
      </c>
      <c r="AB300" s="296">
        <f>AA300-Y300</f>
        <v>0</v>
      </c>
      <c r="AC300" s="287"/>
      <c r="AD300" s="289"/>
      <c r="AE300" s="289"/>
      <c r="AF300" s="28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</row>
    <row r="301" spans="1:123" s="43" customFormat="1" ht="15">
      <c r="A301" s="16"/>
      <c r="B301" s="19" t="s">
        <v>198</v>
      </c>
      <c r="C301" s="29"/>
      <c r="D301" s="37">
        <v>747</v>
      </c>
      <c r="E301" s="37" t="s">
        <v>276</v>
      </c>
      <c r="F301" s="37">
        <v>1</v>
      </c>
      <c r="G301" s="37"/>
      <c r="H301" s="19"/>
      <c r="I301" s="19">
        <f>I302</f>
        <v>6718</v>
      </c>
      <c r="J301" s="81">
        <f>data_input!F308</f>
        <v>0</v>
      </c>
      <c r="K301" s="19">
        <f>K302</f>
        <v>0</v>
      </c>
      <c r="L301" s="19">
        <f>L302</f>
        <v>6718</v>
      </c>
      <c r="M301" s="47"/>
      <c r="N301" s="101">
        <f>N302</f>
        <v>608.6602734588802</v>
      </c>
      <c r="O301" s="311">
        <f>O302</f>
        <v>608.6602734588802</v>
      </c>
      <c r="P301" s="86"/>
      <c r="Q301" s="70"/>
      <c r="R301" s="70">
        <f>R302</f>
        <v>2.1443546315274338</v>
      </c>
      <c r="S301" s="81">
        <f>S302</f>
        <v>0.04540048117211364</v>
      </c>
      <c r="T301" s="70">
        <f>T302</f>
        <v>117.57154591382066</v>
      </c>
      <c r="U301" s="70">
        <f>U302</f>
        <v>119.71590054534809</v>
      </c>
      <c r="V301" s="47"/>
      <c r="W301" s="101">
        <f>W302</f>
        <v>10.846429408054135</v>
      </c>
      <c r="X301" s="311">
        <f>X302</f>
        <v>10.846429408054135</v>
      </c>
      <c r="Y301" s="101">
        <f>Y302</f>
        <v>619.5067028669343</v>
      </c>
      <c r="Z301" s="311">
        <f>Z302</f>
        <v>619.5067028669343</v>
      </c>
      <c r="AA301" s="311">
        <f>Z301+$AB$2</f>
        <v>619.5067028669343</v>
      </c>
      <c r="AB301" s="300">
        <f>AA301-Y301</f>
        <v>0</v>
      </c>
      <c r="AC301" s="288">
        <f>AB301/Y301</f>
        <v>0</v>
      </c>
      <c r="AD301" s="289">
        <f>IF(ABS(AC301)&gt;0.04999,IF(ABS(AC301)&lt;0.15,1,0),0)</f>
        <v>0</v>
      </c>
      <c r="AE301" s="289">
        <f>IF(ABS(AC301)&gt;0.14999,IF(ABS(AC301)&lt;0.25,2,0),0)</f>
        <v>0</v>
      </c>
      <c r="AF301" s="289">
        <f>IF(ABS(AC301)&gt;0.25,3,0)</f>
        <v>0</v>
      </c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</row>
    <row r="302" spans="1:123" s="43" customFormat="1" ht="15">
      <c r="A302" s="9"/>
      <c r="B302" s="10"/>
      <c r="C302" s="7" t="s">
        <v>59</v>
      </c>
      <c r="D302" s="38"/>
      <c r="E302" s="38"/>
      <c r="F302" s="38"/>
      <c r="G302" s="38"/>
      <c r="H302" s="5">
        <f>data_input!E309</f>
        <v>6718</v>
      </c>
      <c r="I302" s="5">
        <f>H302</f>
        <v>6718</v>
      </c>
      <c r="J302" s="83">
        <f>data_input!F309</f>
        <v>0</v>
      </c>
      <c r="K302" s="5">
        <f>K$298*J302</f>
        <v>0</v>
      </c>
      <c r="L302" s="5">
        <f>K302+I302</f>
        <v>6718</v>
      </c>
      <c r="M302" s="47"/>
      <c r="N302" s="92">
        <f>L302*$N$2</f>
        <v>608.6602734588802</v>
      </c>
      <c r="O302" s="308">
        <f>L302*$O$2</f>
        <v>608.6602734588802</v>
      </c>
      <c r="P302" s="86"/>
      <c r="Q302" s="66">
        <f>data_input!G309</f>
        <v>2.1443546315274338</v>
      </c>
      <c r="R302" s="66">
        <f>Q302</f>
        <v>2.1443546315274338</v>
      </c>
      <c r="S302" s="78">
        <f>L302/$L$298</f>
        <v>0.04540048117211364</v>
      </c>
      <c r="T302" s="66">
        <f>T$298*S302</f>
        <v>117.57154591382066</v>
      </c>
      <c r="U302" s="66">
        <f>T302+R302</f>
        <v>119.71590054534809</v>
      </c>
      <c r="V302" s="47"/>
      <c r="W302" s="92">
        <f>U302*$W$2</f>
        <v>10.846429408054135</v>
      </c>
      <c r="X302" s="308">
        <f>U302*$X$2</f>
        <v>10.846429408054135</v>
      </c>
      <c r="Y302" s="92">
        <f>N302+W302</f>
        <v>619.5067028669343</v>
      </c>
      <c r="Z302" s="308">
        <f>O302+X302</f>
        <v>619.5067028669343</v>
      </c>
      <c r="AA302" s="308">
        <f>P302+Z302</f>
        <v>619.5067028669343</v>
      </c>
      <c r="AB302" s="296">
        <f>AA302-Y302</f>
        <v>0</v>
      </c>
      <c r="AC302" s="287"/>
      <c r="AD302" s="289"/>
      <c r="AE302" s="289"/>
      <c r="AF302" s="28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</row>
    <row r="303" spans="1:123" s="43" customFormat="1" ht="12.75">
      <c r="A303" s="7"/>
      <c r="B303" s="5"/>
      <c r="C303" s="7"/>
      <c r="D303" s="38"/>
      <c r="E303" s="38"/>
      <c r="F303" s="38"/>
      <c r="G303" s="38"/>
      <c r="H303" s="5"/>
      <c r="I303" s="5"/>
      <c r="J303" s="83"/>
      <c r="K303" s="5"/>
      <c r="L303" s="5"/>
      <c r="M303" s="47"/>
      <c r="N303" s="92"/>
      <c r="O303" s="308"/>
      <c r="P303" s="86"/>
      <c r="Q303" s="66"/>
      <c r="R303" s="66"/>
      <c r="S303" s="78"/>
      <c r="T303" s="66"/>
      <c r="U303" s="66"/>
      <c r="V303" s="47"/>
      <c r="W303" s="92"/>
      <c r="X303" s="308"/>
      <c r="Y303" s="92"/>
      <c r="Z303" s="308"/>
      <c r="AA303" s="308"/>
      <c r="AB303" s="296"/>
      <c r="AC303" s="287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</row>
    <row r="304" spans="1:123" s="43" customFormat="1" ht="15.75" thickBot="1">
      <c r="A304" s="20" t="s">
        <v>199</v>
      </c>
      <c r="B304" s="21"/>
      <c r="C304" s="22"/>
      <c r="D304" s="35"/>
      <c r="E304" s="35"/>
      <c r="F304" s="35"/>
      <c r="G304" s="35"/>
      <c r="H304" s="21">
        <f>data_input!E311</f>
        <v>884</v>
      </c>
      <c r="I304" s="21">
        <f>I306</f>
        <v>0</v>
      </c>
      <c r="J304" s="79">
        <f>data_input!F311</f>
        <v>1</v>
      </c>
      <c r="K304" s="21">
        <f>H304-I304</f>
        <v>884</v>
      </c>
      <c r="L304" s="21">
        <f>L306</f>
        <v>884</v>
      </c>
      <c r="M304" s="45">
        <f>H304-L304</f>
        <v>0</v>
      </c>
      <c r="N304" s="93">
        <f>N306</f>
        <v>80.09164658196637</v>
      </c>
      <c r="O304" s="309">
        <f>O306</f>
        <v>80.09164658196637</v>
      </c>
      <c r="P304" s="86"/>
      <c r="Q304" s="68">
        <f>data_input!G311</f>
        <v>1175.327</v>
      </c>
      <c r="R304" s="68">
        <f>R306</f>
        <v>0</v>
      </c>
      <c r="S304" s="79">
        <f>S306</f>
        <v>1</v>
      </c>
      <c r="T304" s="68">
        <f>Q304-R304</f>
        <v>1175.327</v>
      </c>
      <c r="U304" s="68">
        <f>U306</f>
        <v>1175.327</v>
      </c>
      <c r="V304" s="45">
        <f>Q304-U304</f>
        <v>0</v>
      </c>
      <c r="W304" s="93">
        <f>W306</f>
        <v>106.48628359982216</v>
      </c>
      <c r="X304" s="309">
        <f>X306</f>
        <v>106.48628359982216</v>
      </c>
      <c r="Y304" s="93">
        <f>Y306</f>
        <v>186.57793018178853</v>
      </c>
      <c r="Z304" s="309">
        <f>Z306</f>
        <v>186.57793018178853</v>
      </c>
      <c r="AA304" s="309">
        <f>AA306</f>
        <v>186.57793018178853</v>
      </c>
      <c r="AB304" s="297">
        <f>AA304-Y304</f>
        <v>0</v>
      </c>
      <c r="AC304" s="286">
        <f>AB304/Y304</f>
        <v>0</v>
      </c>
      <c r="AD304" s="289">
        <f>IF(ABS(AC304)&gt;0.04999,IF(ABS(AC304)&lt;0.15,1,0),0)</f>
        <v>0</v>
      </c>
      <c r="AE304" s="289">
        <f>IF(ABS(AC304)&gt;0.14999,IF(ABS(AC304)&lt;0.25,2,0),0)</f>
        <v>0</v>
      </c>
      <c r="AF304" s="289">
        <f>IF(ABS(AC304)&gt;0.25,3,0)</f>
        <v>0</v>
      </c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</row>
    <row r="305" spans="1:123" s="8" customFormat="1" ht="12.75">
      <c r="A305" s="16"/>
      <c r="B305" s="28"/>
      <c r="C305" s="23"/>
      <c r="D305" s="36"/>
      <c r="E305" s="36"/>
      <c r="F305" s="36"/>
      <c r="G305" s="36"/>
      <c r="H305" s="28"/>
      <c r="I305" s="28"/>
      <c r="J305" s="80"/>
      <c r="K305" s="28"/>
      <c r="L305" s="28"/>
      <c r="M305" s="47"/>
      <c r="N305" s="95"/>
      <c r="O305" s="310"/>
      <c r="P305" s="86"/>
      <c r="Q305" s="69"/>
      <c r="R305" s="69"/>
      <c r="S305" s="80"/>
      <c r="T305" s="69"/>
      <c r="U305" s="69"/>
      <c r="V305" s="47"/>
      <c r="W305" s="95"/>
      <c r="X305" s="310"/>
      <c r="Y305" s="95"/>
      <c r="Z305" s="310"/>
      <c r="AA305" s="310"/>
      <c r="AB305" s="298"/>
      <c r="AC305" s="29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</row>
    <row r="306" spans="1:123" s="8" customFormat="1" ht="15">
      <c r="A306" s="7"/>
      <c r="B306" s="19"/>
      <c r="C306" s="29"/>
      <c r="D306" s="37"/>
      <c r="E306" s="37" t="s">
        <v>277</v>
      </c>
      <c r="F306" s="37">
        <v>5</v>
      </c>
      <c r="G306" s="37"/>
      <c r="H306" s="19"/>
      <c r="I306" s="19">
        <f>I307</f>
        <v>0</v>
      </c>
      <c r="J306" s="81">
        <f>data_input!F313</f>
        <v>1</v>
      </c>
      <c r="K306" s="19">
        <f>K307</f>
        <v>884</v>
      </c>
      <c r="L306" s="19">
        <f>L307</f>
        <v>884</v>
      </c>
      <c r="M306" s="47"/>
      <c r="N306" s="101">
        <f>N307</f>
        <v>80.09164658196637</v>
      </c>
      <c r="O306" s="311">
        <f>O307</f>
        <v>80.09164658196637</v>
      </c>
      <c r="P306" s="86"/>
      <c r="Q306" s="70"/>
      <c r="R306" s="70">
        <f>R307</f>
        <v>0</v>
      </c>
      <c r="S306" s="81">
        <f>S307</f>
        <v>1</v>
      </c>
      <c r="T306" s="70">
        <f>T307</f>
        <v>1175.327</v>
      </c>
      <c r="U306" s="70">
        <f>U307</f>
        <v>1175.327</v>
      </c>
      <c r="V306" s="47"/>
      <c r="W306" s="101">
        <f>W307</f>
        <v>106.48628359982216</v>
      </c>
      <c r="X306" s="311">
        <f>X307</f>
        <v>106.48628359982216</v>
      </c>
      <c r="Y306" s="101">
        <f>Y307</f>
        <v>186.57793018178853</v>
      </c>
      <c r="Z306" s="311">
        <f>Z307</f>
        <v>186.57793018178853</v>
      </c>
      <c r="AA306" s="311">
        <f>Z306+$AB$2</f>
        <v>186.57793018178853</v>
      </c>
      <c r="AB306" s="300">
        <f>AA306-Y306</f>
        <v>0</v>
      </c>
      <c r="AC306" s="288">
        <f>AB306/Y306</f>
        <v>0</v>
      </c>
      <c r="AD306" s="289">
        <f>IF(ABS(AC306)&gt;0.04999,IF(ABS(AC306)&lt;0.15,1,0),0)</f>
        <v>0</v>
      </c>
      <c r="AE306" s="289">
        <f>IF(ABS(AC306)&gt;0.14999,IF(ABS(AC306)&lt;0.25,2,0),0)</f>
        <v>0</v>
      </c>
      <c r="AF306" s="289">
        <f>IF(ABS(AC306)&gt;0.25,3,0)</f>
        <v>0</v>
      </c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</row>
    <row r="307" spans="1:123" s="8" customFormat="1" ht="15">
      <c r="A307" s="9"/>
      <c r="B307" s="10"/>
      <c r="C307" s="7" t="s">
        <v>310</v>
      </c>
      <c r="D307" s="38"/>
      <c r="E307" s="38"/>
      <c r="F307" s="38"/>
      <c r="G307" s="38"/>
      <c r="H307" s="5">
        <f>data_input!E314</f>
        <v>0</v>
      </c>
      <c r="I307" s="5">
        <f>H307</f>
        <v>0</v>
      </c>
      <c r="J307" s="83">
        <f>data_input!F314</f>
        <v>1</v>
      </c>
      <c r="K307" s="5">
        <f>K304*J307</f>
        <v>884</v>
      </c>
      <c r="L307" s="5">
        <f>K307+I307</f>
        <v>884</v>
      </c>
      <c r="M307" s="47"/>
      <c r="N307" s="92">
        <f>L307*$N$2</f>
        <v>80.09164658196637</v>
      </c>
      <c r="O307" s="308">
        <f>L307*$O$2</f>
        <v>80.09164658196637</v>
      </c>
      <c r="P307" s="86"/>
      <c r="Q307" s="66">
        <f>data_input!G314</f>
        <v>0</v>
      </c>
      <c r="R307" s="66">
        <f>Q307</f>
        <v>0</v>
      </c>
      <c r="S307" s="78">
        <f>L307/L304</f>
        <v>1</v>
      </c>
      <c r="T307" s="66">
        <f>T304*S307</f>
        <v>1175.327</v>
      </c>
      <c r="U307" s="66">
        <f>T307+R307</f>
        <v>1175.327</v>
      </c>
      <c r="V307" s="47"/>
      <c r="W307" s="92">
        <f>U307*$W$2</f>
        <v>106.48628359982216</v>
      </c>
      <c r="X307" s="308">
        <f>U307*$X$2</f>
        <v>106.48628359982216</v>
      </c>
      <c r="Y307" s="92">
        <f>N307+W307</f>
        <v>186.57793018178853</v>
      </c>
      <c r="Z307" s="308">
        <f>O307+X307</f>
        <v>186.57793018178853</v>
      </c>
      <c r="AA307" s="308">
        <f>P307+Z307</f>
        <v>186.57793018178853</v>
      </c>
      <c r="AB307" s="296">
        <f>AA307-Y307</f>
        <v>0</v>
      </c>
      <c r="AC307" s="287"/>
      <c r="AD307" s="289"/>
      <c r="AE307" s="289"/>
      <c r="AF307" s="28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</row>
    <row r="308" spans="1:123" s="8" customFormat="1" ht="12.75">
      <c r="A308" s="7"/>
      <c r="B308" s="5"/>
      <c r="C308" s="7"/>
      <c r="D308" s="38"/>
      <c r="E308" s="38"/>
      <c r="F308" s="38"/>
      <c r="G308" s="38"/>
      <c r="H308" s="5"/>
      <c r="I308" s="5"/>
      <c r="J308" s="83"/>
      <c r="K308" s="5"/>
      <c r="L308" s="5"/>
      <c r="M308" s="47"/>
      <c r="N308" s="92"/>
      <c r="O308" s="308"/>
      <c r="P308" s="86"/>
      <c r="Q308" s="66"/>
      <c r="R308" s="66"/>
      <c r="S308" s="78"/>
      <c r="T308" s="66"/>
      <c r="U308" s="66"/>
      <c r="V308" s="47"/>
      <c r="W308" s="92"/>
      <c r="X308" s="308"/>
      <c r="Y308" s="92"/>
      <c r="Z308" s="308"/>
      <c r="AA308" s="308"/>
      <c r="AB308" s="296"/>
      <c r="AC308" s="287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</row>
    <row r="309" spans="1:123" s="8" customFormat="1" ht="12.75">
      <c r="A309" s="7"/>
      <c r="B309" s="5"/>
      <c r="C309" s="7"/>
      <c r="D309" s="38"/>
      <c r="E309" s="38"/>
      <c r="F309" s="38"/>
      <c r="G309" s="38"/>
      <c r="H309" s="5"/>
      <c r="I309" s="5"/>
      <c r="J309" s="83"/>
      <c r="K309" s="5"/>
      <c r="L309" s="5"/>
      <c r="M309" s="47"/>
      <c r="N309" s="92"/>
      <c r="O309" s="308"/>
      <c r="P309" s="86"/>
      <c r="Q309" s="66"/>
      <c r="R309" s="66"/>
      <c r="S309" s="78"/>
      <c r="T309" s="66"/>
      <c r="U309" s="66"/>
      <c r="V309" s="47"/>
      <c r="W309" s="92"/>
      <c r="X309" s="308"/>
      <c r="Y309" s="92"/>
      <c r="Z309" s="308"/>
      <c r="AA309" s="308"/>
      <c r="AB309" s="296"/>
      <c r="AC309" s="287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</row>
    <row r="310" spans="1:123" s="8" customFormat="1" ht="15">
      <c r="A310" s="40" t="s">
        <v>223</v>
      </c>
      <c r="B310" s="5"/>
      <c r="C310" s="4"/>
      <c r="D310" s="34"/>
      <c r="E310" s="34"/>
      <c r="F310" s="34"/>
      <c r="G310" s="34"/>
      <c r="H310" s="41">
        <f>H312+H318+H326+H331+H336+H341+H355</f>
        <v>304508</v>
      </c>
      <c r="I310" s="41">
        <f>I312+I318+I326+I331+I336+I341+I355</f>
        <v>156224</v>
      </c>
      <c r="J310" s="132">
        <f>data_input!F317</f>
        <v>0</v>
      </c>
      <c r="K310" s="41">
        <f>K312+K318+K326+K331+K336+K341+K355</f>
        <v>148284</v>
      </c>
      <c r="L310" s="41">
        <f>L312+L318+L326+L331+L336+L341+L355</f>
        <v>304508</v>
      </c>
      <c r="M310" s="47"/>
      <c r="N310" s="91">
        <f>N312+N318+N326+N331+N336+N341+N355</f>
        <v>27588.854205182597</v>
      </c>
      <c r="O310" s="307">
        <f>O312+O318+O326+O331+O336+O341+O355</f>
        <v>27588.854205182597</v>
      </c>
      <c r="P310" s="86"/>
      <c r="Q310" s="65">
        <f>Q312+Q318+Q326+Q331+Q336+Q341+Q355</f>
        <v>19179.865</v>
      </c>
      <c r="R310" s="65">
        <f>R312+R318+R326+R331+R336+R341+R355</f>
        <v>5148.287071859869</v>
      </c>
      <c r="S310" s="78"/>
      <c r="T310" s="65">
        <f>T312+T318+T326+T331+T336+T341+T355</f>
        <v>14031.57792814013</v>
      </c>
      <c r="U310" s="65">
        <f>U312+U318+U326+U331+U336+U341+U355</f>
        <v>19179.865</v>
      </c>
      <c r="V310" s="47"/>
      <c r="W310" s="91">
        <f>W312+W318+W326+W331+W336+W341+W355</f>
        <v>1737.722815689849</v>
      </c>
      <c r="X310" s="307">
        <f>X312+X318+X326+X331+X336+X341+X355</f>
        <v>1737.722815689849</v>
      </c>
      <c r="Y310" s="91">
        <f>Y312+Y318+Y326+Y331+Y336+Y341+Y355</f>
        <v>29326.57702087245</v>
      </c>
      <c r="Z310" s="307">
        <f>Z312+Z318+Z326+Z331+Z336+Z341+Z355</f>
        <v>29326.57702087245</v>
      </c>
      <c r="AA310" s="307">
        <f>AA312+AA318+AA326+AA331+AA336+AA341+AA355</f>
        <v>29326.57702087245</v>
      </c>
      <c r="AB310" s="295">
        <f>AA310-Y310</f>
        <v>0</v>
      </c>
      <c r="AC310" s="285">
        <f>AB310/Y310</f>
        <v>0</v>
      </c>
      <c r="AD310" s="289">
        <f>IF(ABS(AC310)&gt;0.04999,IF(ABS(AC310)&lt;0.15,1,0),0)</f>
        <v>0</v>
      </c>
      <c r="AE310" s="289">
        <f>IF(ABS(AC310)&gt;0.14999,IF(ABS(AC310)&lt;0.25,2,0),0)</f>
        <v>0</v>
      </c>
      <c r="AF310" s="289">
        <f>IF(ABS(AC310)&gt;0.25,3,0)</f>
        <v>0</v>
      </c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</row>
    <row r="311" spans="1:123" s="8" customFormat="1" ht="12.75">
      <c r="A311" s="4"/>
      <c r="B311" s="5"/>
      <c r="C311" s="4"/>
      <c r="D311" s="34"/>
      <c r="E311" s="34"/>
      <c r="F311" s="34"/>
      <c r="G311" s="34"/>
      <c r="H311" s="5"/>
      <c r="I311" s="5"/>
      <c r="J311" s="83"/>
      <c r="K311" s="5"/>
      <c r="L311" s="5"/>
      <c r="M311" s="47"/>
      <c r="N311" s="92"/>
      <c r="O311" s="308"/>
      <c r="P311" s="86"/>
      <c r="Q311" s="66"/>
      <c r="R311" s="66"/>
      <c r="S311" s="78"/>
      <c r="T311" s="66"/>
      <c r="U311" s="66"/>
      <c r="V311" s="47"/>
      <c r="W311" s="92"/>
      <c r="X311" s="308"/>
      <c r="Y311" s="92"/>
      <c r="Z311" s="308"/>
      <c r="AA311" s="308"/>
      <c r="AB311" s="296"/>
      <c r="AC311" s="287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</row>
    <row r="312" spans="1:123" s="8" customFormat="1" ht="15.75" thickBot="1">
      <c r="A312" s="20" t="s">
        <v>201</v>
      </c>
      <c r="B312" s="21"/>
      <c r="C312" s="22"/>
      <c r="D312" s="35"/>
      <c r="E312" s="35"/>
      <c r="F312" s="35"/>
      <c r="G312" s="35"/>
      <c r="H312" s="21">
        <f>data_input!E319</f>
        <v>90928</v>
      </c>
      <c r="I312" s="21">
        <f>I313+I315</f>
        <v>26284</v>
      </c>
      <c r="J312" s="79">
        <f>data_input!F319</f>
        <v>1</v>
      </c>
      <c r="K312" s="21">
        <f>H312-I312</f>
        <v>64644</v>
      </c>
      <c r="L312" s="21">
        <f>L313+L315</f>
        <v>90928</v>
      </c>
      <c r="M312" s="45">
        <f>H312-L312</f>
        <v>0</v>
      </c>
      <c r="N312" s="93">
        <f>N313+N315</f>
        <v>8238.205023082623</v>
      </c>
      <c r="O312" s="309">
        <f>O313+O315</f>
        <v>8238.205023082623</v>
      </c>
      <c r="P312" s="86"/>
      <c r="Q312" s="68">
        <f>data_input!G319</f>
        <v>5098.595</v>
      </c>
      <c r="R312" s="68">
        <f>R313+R315</f>
        <v>18.065349340128805</v>
      </c>
      <c r="S312" s="79">
        <f>S313+S315</f>
        <v>1</v>
      </c>
      <c r="T312" s="68">
        <f>Q312-R312</f>
        <v>5080.529650659872</v>
      </c>
      <c r="U312" s="68">
        <f>U313+U315</f>
        <v>5098.595</v>
      </c>
      <c r="V312" s="45">
        <f>Q312-U312</f>
        <v>0</v>
      </c>
      <c r="W312" s="93">
        <f>W313+W315</f>
        <v>461.9398968377611</v>
      </c>
      <c r="X312" s="309">
        <f>X313+X315</f>
        <v>461.9398968377611</v>
      </c>
      <c r="Y312" s="93">
        <f>Y313+Y315</f>
        <v>8700.144919920383</v>
      </c>
      <c r="Z312" s="309">
        <f>Z313+Z315</f>
        <v>8700.144919920383</v>
      </c>
      <c r="AA312" s="309">
        <f>AA313+AA315</f>
        <v>8700.144919920383</v>
      </c>
      <c r="AB312" s="297">
        <f>AA312-Y312</f>
        <v>0</v>
      </c>
      <c r="AC312" s="286">
        <f>AB312/Y312</f>
        <v>0</v>
      </c>
      <c r="AD312" s="289">
        <f>IF(ABS(AC312)&gt;0.04999,IF(ABS(AC312)&lt;0.15,1,0),0)</f>
        <v>0</v>
      </c>
      <c r="AE312" s="289">
        <f>IF(ABS(AC312)&gt;0.14999,IF(ABS(AC312)&lt;0.25,2,0),0)</f>
        <v>0</v>
      </c>
      <c r="AF312" s="289">
        <f>IF(ABS(AC312)&gt;0.25,3,0)</f>
        <v>0</v>
      </c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</row>
    <row r="313" spans="1:123" s="8" customFormat="1" ht="15">
      <c r="A313" s="11"/>
      <c r="B313" s="19" t="s">
        <v>202</v>
      </c>
      <c r="C313" s="29"/>
      <c r="D313" s="37">
        <v>1281</v>
      </c>
      <c r="E313" s="37" t="s">
        <v>278</v>
      </c>
      <c r="F313" s="37">
        <v>5</v>
      </c>
      <c r="G313" s="37"/>
      <c r="H313" s="19"/>
      <c r="I313" s="19">
        <f>I314</f>
        <v>19927</v>
      </c>
      <c r="J313" s="81">
        <f>data_input!F321</f>
        <v>1</v>
      </c>
      <c r="K313" s="19">
        <f>K314</f>
        <v>64644</v>
      </c>
      <c r="L313" s="19">
        <f>L314</f>
        <v>84571</v>
      </c>
      <c r="M313" s="47"/>
      <c r="N313" s="101">
        <f>N314</f>
        <v>7662.251858691718</v>
      </c>
      <c r="O313" s="311">
        <f>O314</f>
        <v>7662.251858691718</v>
      </c>
      <c r="P313" s="86"/>
      <c r="Q313" s="70"/>
      <c r="R313" s="70">
        <f>R314</f>
        <v>11.635436811364524</v>
      </c>
      <c r="S313" s="81">
        <f>S314</f>
        <v>0.9300875417913074</v>
      </c>
      <c r="T313" s="70">
        <f>T314</f>
        <v>4725.3373337800895</v>
      </c>
      <c r="U313" s="70">
        <f>U314</f>
        <v>4736.972770591454</v>
      </c>
      <c r="V313" s="47"/>
      <c r="W313" s="101">
        <f>W314</f>
        <v>429.1764129079285</v>
      </c>
      <c r="X313" s="311">
        <f>X314</f>
        <v>429.1764129079285</v>
      </c>
      <c r="Y313" s="101">
        <f>Y314</f>
        <v>8091.428271599646</v>
      </c>
      <c r="Z313" s="311">
        <f>Z314</f>
        <v>8091.428271599646</v>
      </c>
      <c r="AA313" s="311">
        <f>Z313+$AB$2</f>
        <v>8091.428271599646</v>
      </c>
      <c r="AB313" s="300">
        <f>AA313-Y313</f>
        <v>0</v>
      </c>
      <c r="AC313" s="288">
        <f>AB313/Y313</f>
        <v>0</v>
      </c>
      <c r="AD313" s="289">
        <f>IF(ABS(AC313)&gt;0.04999,IF(ABS(AC313)&lt;0.15,1,0),0)</f>
        <v>0</v>
      </c>
      <c r="AE313" s="289">
        <f>IF(ABS(AC313)&gt;0.14999,IF(ABS(AC313)&lt;0.25,2,0),0)</f>
        <v>0</v>
      </c>
      <c r="AF313" s="289">
        <f>IF(ABS(AC313)&gt;0.25,3,0)</f>
        <v>0</v>
      </c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</row>
    <row r="314" spans="1:123" s="42" customFormat="1" ht="15">
      <c r="A314" s="9"/>
      <c r="B314" s="10"/>
      <c r="C314" s="7" t="s">
        <v>60</v>
      </c>
      <c r="D314" s="38"/>
      <c r="E314" s="38"/>
      <c r="F314" s="38"/>
      <c r="G314" s="38"/>
      <c r="H314" s="5">
        <f>data_input!E322</f>
        <v>19927</v>
      </c>
      <c r="I314" s="5">
        <f>H314</f>
        <v>19927</v>
      </c>
      <c r="J314" s="83">
        <f>data_input!F322</f>
        <v>1</v>
      </c>
      <c r="K314" s="5">
        <f>K$312*J314</f>
        <v>64644</v>
      </c>
      <c r="L314" s="5">
        <f>K314+I314</f>
        <v>84571</v>
      </c>
      <c r="M314" s="47"/>
      <c r="N314" s="92">
        <f>L314*$N$2</f>
        <v>7662.251858691718</v>
      </c>
      <c r="O314" s="308">
        <f>L314*$O$2</f>
        <v>7662.251858691718</v>
      </c>
      <c r="P314" s="86"/>
      <c r="Q314" s="66">
        <f>data_input!G322</f>
        <v>11.635436811364524</v>
      </c>
      <c r="R314" s="66">
        <f>Q314</f>
        <v>11.635436811364524</v>
      </c>
      <c r="S314" s="78">
        <f>L314/$L$312</f>
        <v>0.9300875417913074</v>
      </c>
      <c r="T314" s="66">
        <f>T$312*S314</f>
        <v>4725.3373337800895</v>
      </c>
      <c r="U314" s="66">
        <f>T314+R314</f>
        <v>4736.972770591454</v>
      </c>
      <c r="V314" s="47"/>
      <c r="W314" s="92">
        <f>U314*$W$2</f>
        <v>429.1764129079285</v>
      </c>
      <c r="X314" s="308">
        <f>U314*$X$2</f>
        <v>429.1764129079285</v>
      </c>
      <c r="Y314" s="92">
        <f>N314+W314</f>
        <v>8091.428271599646</v>
      </c>
      <c r="Z314" s="308">
        <f>O314+X314</f>
        <v>8091.428271599646</v>
      </c>
      <c r="AA314" s="308">
        <f>P314+Z314</f>
        <v>8091.428271599646</v>
      </c>
      <c r="AB314" s="296">
        <f>AA314-Y314</f>
        <v>0</v>
      </c>
      <c r="AC314" s="287"/>
      <c r="AD314" s="289"/>
      <c r="AE314" s="289"/>
      <c r="AF314" s="28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</row>
    <row r="315" spans="1:123" s="42" customFormat="1" ht="15">
      <c r="A315" s="16"/>
      <c r="B315" s="19" t="s">
        <v>204</v>
      </c>
      <c r="C315" s="29"/>
      <c r="D315" s="37">
        <v>1630</v>
      </c>
      <c r="E315" s="37"/>
      <c r="F315" s="37">
        <v>5</v>
      </c>
      <c r="G315" s="37"/>
      <c r="H315" s="19"/>
      <c r="I315" s="19">
        <f>I316</f>
        <v>6357</v>
      </c>
      <c r="J315" s="81">
        <f>data_input!F323</f>
        <v>0</v>
      </c>
      <c r="K315" s="19">
        <f>K316</f>
        <v>0</v>
      </c>
      <c r="L315" s="19">
        <f>L316</f>
        <v>6357</v>
      </c>
      <c r="M315" s="47"/>
      <c r="N315" s="101">
        <f>N316</f>
        <v>575.9531643909053</v>
      </c>
      <c r="O315" s="311">
        <f>O316</f>
        <v>575.9531643909053</v>
      </c>
      <c r="P315" s="86"/>
      <c r="Q315" s="70"/>
      <c r="R315" s="70">
        <f>R316</f>
        <v>6.429912528764278</v>
      </c>
      <c r="S315" s="81">
        <f>S316</f>
        <v>0.06991245820869259</v>
      </c>
      <c r="T315" s="70">
        <f>T316</f>
        <v>355.1923168797818</v>
      </c>
      <c r="U315" s="70">
        <f>U316</f>
        <v>361.6222294085461</v>
      </c>
      <c r="V315" s="47"/>
      <c r="W315" s="101">
        <f>W316</f>
        <v>32.763483929832624</v>
      </c>
      <c r="X315" s="311">
        <f>X316</f>
        <v>32.763483929832624</v>
      </c>
      <c r="Y315" s="101">
        <f>Y316</f>
        <v>608.7166483207379</v>
      </c>
      <c r="Z315" s="311">
        <f>Z316</f>
        <v>608.7166483207379</v>
      </c>
      <c r="AA315" s="311">
        <f>Z315+$AB$2</f>
        <v>608.7166483207379</v>
      </c>
      <c r="AB315" s="300">
        <f>AA315-Y315</f>
        <v>0</v>
      </c>
      <c r="AC315" s="288">
        <f>AB315/Y315</f>
        <v>0</v>
      </c>
      <c r="AD315" s="289">
        <f>IF(ABS(AC315)&gt;0.04999,IF(ABS(AC315)&lt;0.15,1,0),0)</f>
        <v>0</v>
      </c>
      <c r="AE315" s="289">
        <f>IF(ABS(AC315)&gt;0.14999,IF(ABS(AC315)&lt;0.25,2,0),0)</f>
        <v>0</v>
      </c>
      <c r="AF315" s="289">
        <f>IF(ABS(AC315)&gt;0.25,3,0)</f>
        <v>0</v>
      </c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</row>
    <row r="316" spans="1:123" s="42" customFormat="1" ht="15">
      <c r="A316" s="9"/>
      <c r="B316" s="10"/>
      <c r="C316" s="7" t="s">
        <v>203</v>
      </c>
      <c r="D316" s="38"/>
      <c r="E316" s="38"/>
      <c r="F316" s="38"/>
      <c r="G316" s="38"/>
      <c r="H316" s="5">
        <f>data_input!E324</f>
        <v>6357</v>
      </c>
      <c r="I316" s="5">
        <f>H316</f>
        <v>6357</v>
      </c>
      <c r="J316" s="83">
        <f>data_input!F324</f>
        <v>0</v>
      </c>
      <c r="K316" s="5">
        <f>K$312*J316</f>
        <v>0</v>
      </c>
      <c r="L316" s="5">
        <f>K316+I316</f>
        <v>6357</v>
      </c>
      <c r="M316" s="47"/>
      <c r="N316" s="92">
        <f>L316*$N$2</f>
        <v>575.9531643909053</v>
      </c>
      <c r="O316" s="308">
        <f>L316*$O$2</f>
        <v>575.9531643909053</v>
      </c>
      <c r="P316" s="86"/>
      <c r="Q316" s="66">
        <f>data_input!G324</f>
        <v>6.429912528764278</v>
      </c>
      <c r="R316" s="66">
        <f>Q316</f>
        <v>6.429912528764278</v>
      </c>
      <c r="S316" s="78">
        <f>L316/$L$312</f>
        <v>0.06991245820869259</v>
      </c>
      <c r="T316" s="66">
        <f>T$312*S316</f>
        <v>355.1923168797818</v>
      </c>
      <c r="U316" s="66">
        <f>T316+R316</f>
        <v>361.6222294085461</v>
      </c>
      <c r="V316" s="47"/>
      <c r="W316" s="92">
        <f>U316*$W$2</f>
        <v>32.763483929832624</v>
      </c>
      <c r="X316" s="308">
        <f>U316*$X$2</f>
        <v>32.763483929832624</v>
      </c>
      <c r="Y316" s="92">
        <f>N316+W316</f>
        <v>608.7166483207379</v>
      </c>
      <c r="Z316" s="308">
        <f>O316+X316</f>
        <v>608.7166483207379</v>
      </c>
      <c r="AA316" s="308">
        <f>P316+Z316</f>
        <v>608.7166483207379</v>
      </c>
      <c r="AB316" s="296">
        <f>AA316-Y316</f>
        <v>0</v>
      </c>
      <c r="AC316" s="287"/>
      <c r="AD316" s="289"/>
      <c r="AE316" s="289"/>
      <c r="AF316" s="28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</row>
    <row r="317" spans="1:123" s="42" customFormat="1" ht="12.75">
      <c r="A317" s="7"/>
      <c r="B317" s="5"/>
      <c r="C317" s="7"/>
      <c r="D317" s="38"/>
      <c r="E317" s="38"/>
      <c r="F317" s="38"/>
      <c r="G317" s="38"/>
      <c r="H317" s="5"/>
      <c r="I317" s="5"/>
      <c r="J317" s="83"/>
      <c r="K317" s="5"/>
      <c r="L317" s="5"/>
      <c r="M317" s="47"/>
      <c r="N317" s="92"/>
      <c r="O317" s="308"/>
      <c r="P317" s="86"/>
      <c r="Q317" s="66"/>
      <c r="R317" s="66"/>
      <c r="S317" s="78"/>
      <c r="T317" s="66"/>
      <c r="U317" s="66"/>
      <c r="V317" s="47"/>
      <c r="W317" s="92"/>
      <c r="X317" s="308"/>
      <c r="Y317" s="92"/>
      <c r="Z317" s="308"/>
      <c r="AA317" s="308"/>
      <c r="AB317" s="296"/>
      <c r="AC317" s="287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</row>
    <row r="318" spans="1:123" s="42" customFormat="1" ht="15.75" thickBot="1">
      <c r="A318" s="20" t="s">
        <v>205</v>
      </c>
      <c r="B318" s="21"/>
      <c r="C318" s="22"/>
      <c r="D318" s="35"/>
      <c r="E318" s="35"/>
      <c r="F318" s="35"/>
      <c r="G318" s="35"/>
      <c r="H318" s="21">
        <f>data_input!E326</f>
        <v>28746</v>
      </c>
      <c r="I318" s="21">
        <f>I319+I321+I323</f>
        <v>16252</v>
      </c>
      <c r="J318" s="79">
        <f>data_input!F326</f>
        <v>1</v>
      </c>
      <c r="K318" s="21">
        <f>H318-I318</f>
        <v>12494</v>
      </c>
      <c r="L318" s="21">
        <f>L319+L321+L323</f>
        <v>28746</v>
      </c>
      <c r="M318" s="45">
        <f>H318-L318</f>
        <v>0</v>
      </c>
      <c r="N318" s="93">
        <f>N319+N321+N323</f>
        <v>2604.4281364764765</v>
      </c>
      <c r="O318" s="309">
        <f>O319+O321+O323</f>
        <v>2604.4281364764765</v>
      </c>
      <c r="P318" s="86"/>
      <c r="Q318" s="68">
        <f>data_input!G326</f>
        <v>1493.817</v>
      </c>
      <c r="R318" s="68">
        <f>R319+R321+R323</f>
        <v>770.0492708399528</v>
      </c>
      <c r="S318" s="79">
        <f>S319+S321+S323</f>
        <v>1</v>
      </c>
      <c r="T318" s="68">
        <f>Q318-R318</f>
        <v>723.7677291600472</v>
      </c>
      <c r="U318" s="68">
        <f>U319+U321+U323</f>
        <v>1493.817</v>
      </c>
      <c r="V318" s="45">
        <f>Q318-U318</f>
        <v>0</v>
      </c>
      <c r="W318" s="93">
        <f>W319+W321+W323</f>
        <v>135.3419267218702</v>
      </c>
      <c r="X318" s="309">
        <f>X319+X321+X323</f>
        <v>135.3419267218702</v>
      </c>
      <c r="Y318" s="93">
        <f>Y319+Y321+Y323</f>
        <v>2739.7700631983466</v>
      </c>
      <c r="Z318" s="309">
        <f>Z319+Z321+Z323</f>
        <v>2739.7700631983466</v>
      </c>
      <c r="AA318" s="309">
        <f>AA319+AA321+AA323</f>
        <v>2739.7700631983466</v>
      </c>
      <c r="AB318" s="297">
        <f aca="true" t="shared" si="30" ref="AB318:AB324">AA318-Y318</f>
        <v>0</v>
      </c>
      <c r="AC318" s="286">
        <f aca="true" t="shared" si="31" ref="AC318:AC324">AB318/Y318</f>
        <v>0</v>
      </c>
      <c r="AD318" s="289">
        <f aca="true" t="shared" si="32" ref="AD318:AD324">IF(ABS(AC318)&gt;0.04999,IF(ABS(AC318)&lt;0.15,1,0),0)</f>
        <v>0</v>
      </c>
      <c r="AE318" s="289">
        <f aca="true" t="shared" si="33" ref="AE318:AE324">IF(ABS(AC318)&gt;0.14999,IF(ABS(AC318)&lt;0.25,2,0),0)</f>
        <v>0</v>
      </c>
      <c r="AF318" s="289">
        <f aca="true" t="shared" si="34" ref="AF318:AF324">IF(ABS(AC318)&gt;0.25,3,0)</f>
        <v>0</v>
      </c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</row>
    <row r="319" spans="1:123" s="42" customFormat="1" ht="15">
      <c r="A319" s="16"/>
      <c r="B319" s="19" t="s">
        <v>206</v>
      </c>
      <c r="C319" s="29"/>
      <c r="D319" s="37">
        <v>1244</v>
      </c>
      <c r="E319" s="37" t="s">
        <v>279</v>
      </c>
      <c r="F319" s="37">
        <v>3</v>
      </c>
      <c r="G319" s="37"/>
      <c r="H319" s="19"/>
      <c r="I319" s="19">
        <f>I320</f>
        <v>11105</v>
      </c>
      <c r="J319" s="81">
        <f>data_input!F328</f>
        <v>0.39</v>
      </c>
      <c r="K319" s="19">
        <f>K320</f>
        <v>4872.66</v>
      </c>
      <c r="L319" s="19">
        <f>L320</f>
        <v>15977.66</v>
      </c>
      <c r="M319" s="49"/>
      <c r="N319" s="101">
        <f>N320</f>
        <v>1447.5985270665394</v>
      </c>
      <c r="O319" s="311">
        <f>O320</f>
        <v>1447.5985270665394</v>
      </c>
      <c r="P319" s="86"/>
      <c r="Q319" s="70"/>
      <c r="R319" s="70">
        <f>R320</f>
        <v>586</v>
      </c>
      <c r="S319" s="81">
        <f>S320</f>
        <v>0.5558220274125095</v>
      </c>
      <c r="T319" s="70">
        <f>T320</f>
        <v>402.28604659748555</v>
      </c>
      <c r="U319" s="70">
        <f>U320</f>
        <v>988.2860465974856</v>
      </c>
      <c r="V319" s="49"/>
      <c r="W319" s="101">
        <f>W320</f>
        <v>89.54010946377213</v>
      </c>
      <c r="X319" s="311">
        <f>X320</f>
        <v>89.54010946377213</v>
      </c>
      <c r="Y319" s="101">
        <f>Y320</f>
        <v>1537.1386365303115</v>
      </c>
      <c r="Z319" s="311">
        <f>Z320</f>
        <v>1537.1386365303115</v>
      </c>
      <c r="AA319" s="311">
        <f>Z319+$AB$2</f>
        <v>1537.1386365303115</v>
      </c>
      <c r="AB319" s="300">
        <f t="shared" si="30"/>
        <v>0</v>
      </c>
      <c r="AC319" s="288">
        <f t="shared" si="31"/>
        <v>0</v>
      </c>
      <c r="AD319" s="289">
        <f t="shared" si="32"/>
        <v>0</v>
      </c>
      <c r="AE319" s="289">
        <f t="shared" si="33"/>
        <v>0</v>
      </c>
      <c r="AF319" s="289">
        <f t="shared" si="34"/>
        <v>0</v>
      </c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</row>
    <row r="320" spans="1:123" s="42" customFormat="1" ht="15">
      <c r="A320" s="9"/>
      <c r="B320" s="10"/>
      <c r="C320" s="7" t="s">
        <v>236</v>
      </c>
      <c r="D320" s="38"/>
      <c r="E320" s="38"/>
      <c r="F320" s="38"/>
      <c r="G320" s="38"/>
      <c r="H320" s="5">
        <f>data_input!E329</f>
        <v>11105</v>
      </c>
      <c r="I320" s="5">
        <f>H320</f>
        <v>11105</v>
      </c>
      <c r="J320" s="83">
        <f>data_input!F329</f>
        <v>0.39</v>
      </c>
      <c r="K320" s="5">
        <f>K$318*J320</f>
        <v>4872.66</v>
      </c>
      <c r="L320" s="5">
        <f>K320+I320</f>
        <v>15977.66</v>
      </c>
      <c r="M320" s="47"/>
      <c r="N320" s="92">
        <f>L320*$N$2</f>
        <v>1447.5985270665394</v>
      </c>
      <c r="O320" s="308">
        <f>L320*$O$2</f>
        <v>1447.5985270665394</v>
      </c>
      <c r="P320" s="86"/>
      <c r="Q320" s="66">
        <f>data_input!G329</f>
        <v>586</v>
      </c>
      <c r="R320" s="66">
        <f>Q320</f>
        <v>586</v>
      </c>
      <c r="S320" s="78">
        <f>L320/$L$318</f>
        <v>0.5558220274125095</v>
      </c>
      <c r="T320" s="66">
        <f>T$318*S320</f>
        <v>402.28604659748555</v>
      </c>
      <c r="U320" s="66">
        <f>T320+R320</f>
        <v>988.2860465974856</v>
      </c>
      <c r="V320" s="47"/>
      <c r="W320" s="92">
        <f>U320*$W$2</f>
        <v>89.54010946377213</v>
      </c>
      <c r="X320" s="308">
        <f>U320*$X$2</f>
        <v>89.54010946377213</v>
      </c>
      <c r="Y320" s="92">
        <f>N320+W320</f>
        <v>1537.1386365303115</v>
      </c>
      <c r="Z320" s="308">
        <f>O320+X320</f>
        <v>1537.1386365303115</v>
      </c>
      <c r="AA320" s="308">
        <f>P320+Z320</f>
        <v>1537.1386365303115</v>
      </c>
      <c r="AB320" s="296">
        <f t="shared" si="30"/>
        <v>0</v>
      </c>
      <c r="AC320" s="287"/>
      <c r="AD320" s="289"/>
      <c r="AE320" s="289"/>
      <c r="AF320" s="28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</row>
    <row r="321" spans="1:123" s="42" customFormat="1" ht="15">
      <c r="A321" s="16"/>
      <c r="B321" s="19" t="s">
        <v>207</v>
      </c>
      <c r="C321" s="29"/>
      <c r="D321" s="37">
        <v>1248</v>
      </c>
      <c r="E321" s="37">
        <v>23493</v>
      </c>
      <c r="F321" s="37">
        <v>1</v>
      </c>
      <c r="G321" s="37"/>
      <c r="H321" s="19"/>
      <c r="I321" s="19">
        <f>I322</f>
        <v>1871</v>
      </c>
      <c r="J321" s="81">
        <f>data_input!F330</f>
        <v>0.35</v>
      </c>
      <c r="K321" s="19">
        <f>K322</f>
        <v>4372.9</v>
      </c>
      <c r="L321" s="19">
        <f>L322</f>
        <v>6243.9</v>
      </c>
      <c r="M321" s="49"/>
      <c r="N321" s="101">
        <f>N322</f>
        <v>565.7061449017418</v>
      </c>
      <c r="O321" s="311">
        <f>O322</f>
        <v>565.7061449017418</v>
      </c>
      <c r="P321" s="86"/>
      <c r="Q321" s="70"/>
      <c r="R321" s="70">
        <f>R322</f>
        <v>1.0492708399527901</v>
      </c>
      <c r="S321" s="81">
        <f>S322</f>
        <v>0.21720935086620746</v>
      </c>
      <c r="T321" s="70">
        <f>T322</f>
        <v>157.20911862876292</v>
      </c>
      <c r="U321" s="70">
        <f>U322</f>
        <v>158.2583894687157</v>
      </c>
      <c r="V321" s="49"/>
      <c r="W321" s="101">
        <f>W322</f>
        <v>14.33843325561037</v>
      </c>
      <c r="X321" s="311">
        <f>X322</f>
        <v>14.33843325561037</v>
      </c>
      <c r="Y321" s="101">
        <f>Y322</f>
        <v>580.0445781573522</v>
      </c>
      <c r="Z321" s="311">
        <f>Z322</f>
        <v>580.0445781573522</v>
      </c>
      <c r="AA321" s="311">
        <f>Z321+$AB$2</f>
        <v>580.0445781573522</v>
      </c>
      <c r="AB321" s="300">
        <f t="shared" si="30"/>
        <v>0</v>
      </c>
      <c r="AC321" s="288">
        <f t="shared" si="31"/>
        <v>0</v>
      </c>
      <c r="AD321" s="289">
        <f t="shared" si="32"/>
        <v>0</v>
      </c>
      <c r="AE321" s="289">
        <f t="shared" si="33"/>
        <v>0</v>
      </c>
      <c r="AF321" s="289">
        <f t="shared" si="34"/>
        <v>0</v>
      </c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</row>
    <row r="322" spans="1:123" s="42" customFormat="1" ht="15">
      <c r="A322" s="24"/>
      <c r="B322" s="25"/>
      <c r="C322" s="7" t="s">
        <v>61</v>
      </c>
      <c r="D322" s="38"/>
      <c r="E322" s="38"/>
      <c r="F322" s="38"/>
      <c r="G322" s="38"/>
      <c r="H322" s="5">
        <f>data_input!E331</f>
        <v>1871</v>
      </c>
      <c r="I322" s="5">
        <f>H322</f>
        <v>1871</v>
      </c>
      <c r="J322" s="83">
        <f>data_input!F331</f>
        <v>0.35</v>
      </c>
      <c r="K322" s="5">
        <f>K$318*J322</f>
        <v>4372.9</v>
      </c>
      <c r="L322" s="5">
        <f>K322+I322</f>
        <v>6243.9</v>
      </c>
      <c r="M322" s="47"/>
      <c r="N322" s="92">
        <f>L322*$N$2</f>
        <v>565.7061449017418</v>
      </c>
      <c r="O322" s="308">
        <f>L322*$O$2</f>
        <v>565.7061449017418</v>
      </c>
      <c r="P322" s="86"/>
      <c r="Q322" s="66">
        <f>data_input!G331</f>
        <v>1.0492708399527901</v>
      </c>
      <c r="R322" s="66">
        <f>Q322</f>
        <v>1.0492708399527901</v>
      </c>
      <c r="S322" s="78">
        <f>L322/$L$318</f>
        <v>0.21720935086620746</v>
      </c>
      <c r="T322" s="66">
        <f>T$318*S322</f>
        <v>157.20911862876292</v>
      </c>
      <c r="U322" s="66">
        <f>T322+R322</f>
        <v>158.2583894687157</v>
      </c>
      <c r="V322" s="47"/>
      <c r="W322" s="92">
        <f>U322*$W$2</f>
        <v>14.33843325561037</v>
      </c>
      <c r="X322" s="308">
        <f>U322*$X$2</f>
        <v>14.33843325561037</v>
      </c>
      <c r="Y322" s="92">
        <f>N322+W322</f>
        <v>580.0445781573522</v>
      </c>
      <c r="Z322" s="308">
        <f>O322+X322</f>
        <v>580.0445781573522</v>
      </c>
      <c r="AA322" s="308">
        <f>P322+Z322</f>
        <v>580.0445781573522</v>
      </c>
      <c r="AB322" s="296">
        <f t="shared" si="30"/>
        <v>0</v>
      </c>
      <c r="AC322" s="287"/>
      <c r="AD322" s="289"/>
      <c r="AE322" s="289"/>
      <c r="AF322" s="28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</row>
    <row r="323" spans="1:123" s="42" customFormat="1" ht="15">
      <c r="A323" s="16"/>
      <c r="B323" s="19" t="s">
        <v>208</v>
      </c>
      <c r="C323" s="29"/>
      <c r="D323" s="37">
        <v>1249</v>
      </c>
      <c r="E323" s="37">
        <v>35648</v>
      </c>
      <c r="F323" s="37">
        <v>5</v>
      </c>
      <c r="G323" s="37"/>
      <c r="H323" s="19"/>
      <c r="I323" s="19">
        <f>I324</f>
        <v>3276</v>
      </c>
      <c r="J323" s="81">
        <f>data_input!F332</f>
        <v>0.26</v>
      </c>
      <c r="K323" s="19">
        <f>K324</f>
        <v>3248.44</v>
      </c>
      <c r="L323" s="19">
        <f>L324</f>
        <v>6524.4400000000005</v>
      </c>
      <c r="M323" s="49"/>
      <c r="N323" s="101">
        <f>N324</f>
        <v>591.1234645081954</v>
      </c>
      <c r="O323" s="311">
        <f>O324</f>
        <v>591.1234645081954</v>
      </c>
      <c r="P323" s="86"/>
      <c r="Q323" s="70"/>
      <c r="R323" s="70">
        <f>R324</f>
        <v>183</v>
      </c>
      <c r="S323" s="81">
        <f>S324</f>
        <v>0.226968621721283</v>
      </c>
      <c r="T323" s="70">
        <f>T324</f>
        <v>164.27256393379875</v>
      </c>
      <c r="U323" s="70">
        <f>U324</f>
        <v>347.2725639337988</v>
      </c>
      <c r="V323" s="49"/>
      <c r="W323" s="101">
        <f>W324</f>
        <v>31.463384002487707</v>
      </c>
      <c r="X323" s="311">
        <f>X324</f>
        <v>31.463384002487707</v>
      </c>
      <c r="Y323" s="101">
        <f>Y324</f>
        <v>622.5868485106831</v>
      </c>
      <c r="Z323" s="311">
        <f>Z324</f>
        <v>622.5868485106831</v>
      </c>
      <c r="AA323" s="311">
        <f>Z323+$AB$2</f>
        <v>622.5868485106831</v>
      </c>
      <c r="AB323" s="300">
        <f t="shared" si="30"/>
        <v>0</v>
      </c>
      <c r="AC323" s="288">
        <f t="shared" si="31"/>
        <v>0</v>
      </c>
      <c r="AD323" s="289">
        <f t="shared" si="32"/>
        <v>0</v>
      </c>
      <c r="AE323" s="289">
        <f t="shared" si="33"/>
        <v>0</v>
      </c>
      <c r="AF323" s="289">
        <f t="shared" si="34"/>
        <v>0</v>
      </c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</row>
    <row r="324" spans="1:123" s="42" customFormat="1" ht="15">
      <c r="A324" s="9"/>
      <c r="B324" s="10"/>
      <c r="C324" s="7" t="s">
        <v>242</v>
      </c>
      <c r="D324" s="38"/>
      <c r="E324" s="38"/>
      <c r="F324" s="38"/>
      <c r="G324" s="38"/>
      <c r="H324" s="5">
        <f>data_input!E333</f>
        <v>3276</v>
      </c>
      <c r="I324" s="5">
        <f>H324</f>
        <v>3276</v>
      </c>
      <c r="J324" s="83">
        <f>data_input!F333</f>
        <v>0.26</v>
      </c>
      <c r="K324" s="5">
        <f>K$318*J324</f>
        <v>3248.44</v>
      </c>
      <c r="L324" s="5">
        <f>K324+I324</f>
        <v>6524.4400000000005</v>
      </c>
      <c r="M324" s="47"/>
      <c r="N324" s="92">
        <f>L324*$N$2</f>
        <v>591.1234645081954</v>
      </c>
      <c r="O324" s="308">
        <f>L324*$O$2</f>
        <v>591.1234645081954</v>
      </c>
      <c r="P324" s="86"/>
      <c r="Q324" s="66">
        <f>data_input!G333</f>
        <v>183</v>
      </c>
      <c r="R324" s="66">
        <f>Q324</f>
        <v>183</v>
      </c>
      <c r="S324" s="78">
        <f>L324/$L$318</f>
        <v>0.226968621721283</v>
      </c>
      <c r="T324" s="66">
        <f>T$318*S324</f>
        <v>164.27256393379875</v>
      </c>
      <c r="U324" s="66">
        <f>T324+R324</f>
        <v>347.2725639337988</v>
      </c>
      <c r="V324" s="47"/>
      <c r="W324" s="92">
        <f>U324*$W$2</f>
        <v>31.463384002487707</v>
      </c>
      <c r="X324" s="308">
        <f>U324*$X$2</f>
        <v>31.463384002487707</v>
      </c>
      <c r="Y324" s="92">
        <f>N324+W324</f>
        <v>622.5868485106831</v>
      </c>
      <c r="Z324" s="308">
        <f>O324+X324</f>
        <v>622.5868485106831</v>
      </c>
      <c r="AA324" s="308">
        <f>P324+Z324</f>
        <v>622.5868485106831</v>
      </c>
      <c r="AB324" s="296">
        <f t="shared" si="30"/>
        <v>0</v>
      </c>
      <c r="AC324" s="287"/>
      <c r="AD324" s="289"/>
      <c r="AE324" s="289"/>
      <c r="AF324" s="28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</row>
    <row r="325" spans="1:123" s="42" customFormat="1" ht="12.75">
      <c r="A325" s="7"/>
      <c r="B325" s="5"/>
      <c r="C325" s="7"/>
      <c r="D325" s="38"/>
      <c r="E325" s="38"/>
      <c r="F325" s="38"/>
      <c r="G325" s="38"/>
      <c r="H325" s="5"/>
      <c r="I325" s="5"/>
      <c r="J325" s="83"/>
      <c r="K325" s="5"/>
      <c r="L325" s="5"/>
      <c r="M325" s="47"/>
      <c r="N325" s="92"/>
      <c r="O325" s="308"/>
      <c r="P325" s="86"/>
      <c r="Q325" s="66"/>
      <c r="R325" s="66"/>
      <c r="S325" s="78"/>
      <c r="T325" s="66"/>
      <c r="U325" s="66"/>
      <c r="V325" s="47"/>
      <c r="W325" s="92"/>
      <c r="X325" s="308"/>
      <c r="Y325" s="92"/>
      <c r="Z325" s="308"/>
      <c r="AA325" s="308"/>
      <c r="AB325" s="296"/>
      <c r="AC325" s="287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</row>
    <row r="326" spans="1:123" s="8" customFormat="1" ht="15.75" thickBot="1">
      <c r="A326" s="20" t="s">
        <v>209</v>
      </c>
      <c r="B326" s="21"/>
      <c r="C326" s="22"/>
      <c r="D326" s="35"/>
      <c r="E326" s="35"/>
      <c r="F326" s="35"/>
      <c r="G326" s="35"/>
      <c r="H326" s="21">
        <f>data_input!E335</f>
        <v>19687</v>
      </c>
      <c r="I326" s="21">
        <f>I328</f>
        <v>2628</v>
      </c>
      <c r="J326" s="79">
        <f>data_input!F335</f>
        <v>1</v>
      </c>
      <c r="K326" s="21">
        <f>H326-I326</f>
        <v>17059</v>
      </c>
      <c r="L326" s="21">
        <f>L328</f>
        <v>19687</v>
      </c>
      <c r="M326" s="45">
        <f>H326-L326</f>
        <v>0</v>
      </c>
      <c r="N326" s="93">
        <f>N328</f>
        <v>1783.6699618316425</v>
      </c>
      <c r="O326" s="309">
        <f>O328</f>
        <v>1783.6699618316425</v>
      </c>
      <c r="P326" s="86"/>
      <c r="Q326" s="68">
        <f>data_input!G335</f>
        <v>3612.789</v>
      </c>
      <c r="R326" s="68">
        <f>R328</f>
        <v>1.910728848619303</v>
      </c>
      <c r="S326" s="79">
        <f>S328</f>
        <v>1</v>
      </c>
      <c r="T326" s="68">
        <f>Q326-R326</f>
        <v>3610.878271151381</v>
      </c>
      <c r="U326" s="68">
        <f>U328</f>
        <v>3612.789</v>
      </c>
      <c r="V326" s="45">
        <f>Q326-U326</f>
        <v>0</v>
      </c>
      <c r="W326" s="93">
        <f>W328</f>
        <v>327.32377801268746</v>
      </c>
      <c r="X326" s="309">
        <f>X328</f>
        <v>327.32377801268746</v>
      </c>
      <c r="Y326" s="93">
        <f>Y328</f>
        <v>2110.99373984433</v>
      </c>
      <c r="Z326" s="309">
        <f>Z328</f>
        <v>2110.99373984433</v>
      </c>
      <c r="AA326" s="309">
        <f>AA328</f>
        <v>2110.99373984433</v>
      </c>
      <c r="AB326" s="297">
        <f>AA326-Y326</f>
        <v>0</v>
      </c>
      <c r="AC326" s="286">
        <f>AB326/Y326</f>
        <v>0</v>
      </c>
      <c r="AD326" s="289">
        <f>IF(ABS(AC326)&gt;0.04999,IF(ABS(AC326)&lt;0.15,1,0),0)</f>
        <v>0</v>
      </c>
      <c r="AE326" s="289">
        <f>IF(ABS(AC326)&gt;0.14999,IF(ABS(AC326)&lt;0.25,2,0),0)</f>
        <v>0</v>
      </c>
      <c r="AF326" s="289">
        <f>IF(ABS(AC326)&gt;0.25,3,0)</f>
        <v>0</v>
      </c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</row>
    <row r="327" spans="1:123" s="8" customFormat="1" ht="12.75">
      <c r="A327" s="16"/>
      <c r="B327" s="28"/>
      <c r="C327" s="23"/>
      <c r="D327" s="36"/>
      <c r="E327" s="36"/>
      <c r="F327" s="36"/>
      <c r="G327" s="36"/>
      <c r="H327" s="28"/>
      <c r="I327" s="28"/>
      <c r="J327" s="80"/>
      <c r="K327" s="28"/>
      <c r="L327" s="28"/>
      <c r="M327" s="47"/>
      <c r="N327" s="95"/>
      <c r="O327" s="310"/>
      <c r="P327" s="86"/>
      <c r="Q327" s="69"/>
      <c r="R327" s="69"/>
      <c r="S327" s="80"/>
      <c r="T327" s="69"/>
      <c r="U327" s="69"/>
      <c r="V327" s="47"/>
      <c r="W327" s="95"/>
      <c r="X327" s="310"/>
      <c r="Y327" s="95"/>
      <c r="Z327" s="310"/>
      <c r="AA327" s="310"/>
      <c r="AB327" s="298"/>
      <c r="AC327" s="29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</row>
    <row r="328" spans="1:123" s="8" customFormat="1" ht="15">
      <c r="A328" s="7"/>
      <c r="B328" s="19" t="s">
        <v>210</v>
      </c>
      <c r="C328" s="29"/>
      <c r="D328" s="37">
        <v>1303</v>
      </c>
      <c r="E328" s="37" t="s">
        <v>280</v>
      </c>
      <c r="F328" s="37">
        <v>2</v>
      </c>
      <c r="G328" s="37"/>
      <c r="H328" s="19"/>
      <c r="I328" s="19">
        <f>I329</f>
        <v>2628</v>
      </c>
      <c r="J328" s="81">
        <f>data_input!F337</f>
        <v>1</v>
      </c>
      <c r="K328" s="19">
        <f>K329</f>
        <v>17059</v>
      </c>
      <c r="L328" s="19">
        <f>L329</f>
        <v>19687</v>
      </c>
      <c r="M328" s="47"/>
      <c r="N328" s="101">
        <f>N329</f>
        <v>1783.6699618316425</v>
      </c>
      <c r="O328" s="311">
        <f>O329</f>
        <v>1783.6699618316425</v>
      </c>
      <c r="P328" s="86"/>
      <c r="Q328" s="70"/>
      <c r="R328" s="70">
        <f>R329</f>
        <v>1.910728848619303</v>
      </c>
      <c r="S328" s="81">
        <f>S329</f>
        <v>1</v>
      </c>
      <c r="T328" s="70">
        <f>T329</f>
        <v>3610.878271151381</v>
      </c>
      <c r="U328" s="70">
        <f>U329</f>
        <v>3612.789</v>
      </c>
      <c r="V328" s="47"/>
      <c r="W328" s="101">
        <f>W329</f>
        <v>327.32377801268746</v>
      </c>
      <c r="X328" s="311">
        <f>X329</f>
        <v>327.32377801268746</v>
      </c>
      <c r="Y328" s="101">
        <f>Y329</f>
        <v>2110.99373984433</v>
      </c>
      <c r="Z328" s="311">
        <f>Z329</f>
        <v>2110.99373984433</v>
      </c>
      <c r="AA328" s="311">
        <f>Z328+$AB$2</f>
        <v>2110.99373984433</v>
      </c>
      <c r="AB328" s="300">
        <f>AA328-Y328</f>
        <v>0</v>
      </c>
      <c r="AC328" s="288">
        <f>AB328/Y328</f>
        <v>0</v>
      </c>
      <c r="AD328" s="289">
        <f>IF(ABS(AC328)&gt;0.04999,IF(ABS(AC328)&lt;0.15,1,0),0)</f>
        <v>0</v>
      </c>
      <c r="AE328" s="289">
        <f>IF(ABS(AC328)&gt;0.14999,IF(ABS(AC328)&lt;0.25,2,0),0)</f>
        <v>0</v>
      </c>
      <c r="AF328" s="289">
        <f>IF(ABS(AC328)&gt;0.25,3,0)</f>
        <v>0</v>
      </c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</row>
    <row r="329" spans="1:123" s="8" customFormat="1" ht="15">
      <c r="A329" s="9"/>
      <c r="B329" s="10"/>
      <c r="C329" s="7" t="s">
        <v>62</v>
      </c>
      <c r="D329" s="38"/>
      <c r="E329" s="38"/>
      <c r="F329" s="38"/>
      <c r="G329" s="38"/>
      <c r="H329" s="5">
        <f>data_input!E338</f>
        <v>2628</v>
      </c>
      <c r="I329" s="5">
        <f>H329</f>
        <v>2628</v>
      </c>
      <c r="J329" s="83">
        <f>data_input!F338</f>
        <v>1</v>
      </c>
      <c r="K329" s="5">
        <f>K326*J329</f>
        <v>17059</v>
      </c>
      <c r="L329" s="5">
        <f>K329+I329</f>
        <v>19687</v>
      </c>
      <c r="M329" s="47"/>
      <c r="N329" s="92">
        <f>L329*$N$2</f>
        <v>1783.6699618316425</v>
      </c>
      <c r="O329" s="308">
        <f>L329*$O$2</f>
        <v>1783.6699618316425</v>
      </c>
      <c r="P329" s="86"/>
      <c r="Q329" s="66">
        <f>data_input!G338</f>
        <v>1.910728848619303</v>
      </c>
      <c r="R329" s="66">
        <f>Q329</f>
        <v>1.910728848619303</v>
      </c>
      <c r="S329" s="78">
        <f>L329/L326</f>
        <v>1</v>
      </c>
      <c r="T329" s="66">
        <f>T326*S329</f>
        <v>3610.878271151381</v>
      </c>
      <c r="U329" s="66">
        <f>T329+R329</f>
        <v>3612.789</v>
      </c>
      <c r="V329" s="47"/>
      <c r="W329" s="92">
        <f>U329*$W$2</f>
        <v>327.32377801268746</v>
      </c>
      <c r="X329" s="308">
        <f>U329*$X$2</f>
        <v>327.32377801268746</v>
      </c>
      <c r="Y329" s="92">
        <f>N329+W329</f>
        <v>2110.99373984433</v>
      </c>
      <c r="Z329" s="308">
        <f>O329+X329</f>
        <v>2110.99373984433</v>
      </c>
      <c r="AA329" s="308">
        <f>P329+Z329</f>
        <v>2110.99373984433</v>
      </c>
      <c r="AB329" s="296">
        <f>AA329-Y329</f>
        <v>0</v>
      </c>
      <c r="AC329" s="287"/>
      <c r="AD329" s="289"/>
      <c r="AE329" s="289"/>
      <c r="AF329" s="28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</row>
    <row r="330" spans="1:123" s="8" customFormat="1" ht="12.75">
      <c r="A330" s="7"/>
      <c r="B330" s="5"/>
      <c r="C330" s="7"/>
      <c r="D330" s="38"/>
      <c r="E330" s="38"/>
      <c r="F330" s="38"/>
      <c r="G330" s="38"/>
      <c r="H330" s="5"/>
      <c r="I330" s="5"/>
      <c r="J330" s="83"/>
      <c r="K330" s="5"/>
      <c r="L330" s="5"/>
      <c r="M330" s="47"/>
      <c r="N330" s="92"/>
      <c r="O330" s="308"/>
      <c r="P330" s="86"/>
      <c r="Q330" s="66"/>
      <c r="R330" s="66"/>
      <c r="S330" s="78"/>
      <c r="T330" s="66"/>
      <c r="U330" s="66"/>
      <c r="V330" s="47"/>
      <c r="W330" s="92"/>
      <c r="X330" s="308"/>
      <c r="Y330" s="92"/>
      <c r="Z330" s="308"/>
      <c r="AA330" s="308"/>
      <c r="AB330" s="296"/>
      <c r="AC330" s="287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</row>
    <row r="331" spans="1:123" s="8" customFormat="1" ht="15.75" thickBot="1">
      <c r="A331" s="20" t="s">
        <v>211</v>
      </c>
      <c r="B331" s="21"/>
      <c r="C331" s="22"/>
      <c r="D331" s="35"/>
      <c r="E331" s="35"/>
      <c r="F331" s="35"/>
      <c r="G331" s="35"/>
      <c r="H331" s="21">
        <f>data_input!E340</f>
        <v>4223</v>
      </c>
      <c r="I331" s="21">
        <f>I333</f>
        <v>812</v>
      </c>
      <c r="J331" s="79">
        <f>data_input!F340</f>
        <v>1</v>
      </c>
      <c r="K331" s="21">
        <f>H331-I331</f>
        <v>3411</v>
      </c>
      <c r="L331" s="21">
        <f>L333</f>
        <v>4223</v>
      </c>
      <c r="M331" s="45">
        <f>H331-L331</f>
        <v>0</v>
      </c>
      <c r="N331" s="93">
        <f>N333</f>
        <v>382.6097551081946</v>
      </c>
      <c r="O331" s="309">
        <f>O333</f>
        <v>382.6097551081946</v>
      </c>
      <c r="P331" s="86"/>
      <c r="Q331" s="68">
        <f>data_input!G340</f>
        <v>1219.869</v>
      </c>
      <c r="R331" s="68">
        <f>R333</f>
        <v>1.0448333678446617</v>
      </c>
      <c r="S331" s="79">
        <f>S333</f>
        <v>1</v>
      </c>
      <c r="T331" s="68">
        <f>Q331-R331</f>
        <v>1218.8241666321553</v>
      </c>
      <c r="U331" s="68">
        <f>U333</f>
        <v>1219.869</v>
      </c>
      <c r="V331" s="45">
        <f>Q331-U331</f>
        <v>0</v>
      </c>
      <c r="W331" s="93">
        <f>W333</f>
        <v>110.5218516111954</v>
      </c>
      <c r="X331" s="309">
        <f>X333</f>
        <v>110.5218516111954</v>
      </c>
      <c r="Y331" s="93">
        <f>Y333</f>
        <v>493.13160671939</v>
      </c>
      <c r="Z331" s="309">
        <f>Z333</f>
        <v>493.13160671939</v>
      </c>
      <c r="AA331" s="309">
        <f>AA333</f>
        <v>493.13160671939</v>
      </c>
      <c r="AB331" s="297">
        <f>AA331-Y331</f>
        <v>0</v>
      </c>
      <c r="AC331" s="286">
        <f>AB331/Y331</f>
        <v>0</v>
      </c>
      <c r="AD331" s="289">
        <f>IF(ABS(AC331)&gt;0.04999,IF(ABS(AC331)&lt;0.15,1,0),0)</f>
        <v>0</v>
      </c>
      <c r="AE331" s="289">
        <f>IF(ABS(AC331)&gt;0.14999,IF(ABS(AC331)&lt;0.25,2,0),0)</f>
        <v>0</v>
      </c>
      <c r="AF331" s="289">
        <f>IF(ABS(AC331)&gt;0.25,3,0)</f>
        <v>0</v>
      </c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</row>
    <row r="332" spans="1:123" s="8" customFormat="1" ht="12.75">
      <c r="A332" s="16"/>
      <c r="B332" s="28"/>
      <c r="C332" s="23"/>
      <c r="D332" s="36"/>
      <c r="E332" s="36"/>
      <c r="F332" s="36"/>
      <c r="G332" s="36"/>
      <c r="H332" s="28"/>
      <c r="I332" s="28"/>
      <c r="J332" s="80"/>
      <c r="K332" s="28"/>
      <c r="L332" s="28"/>
      <c r="M332" s="47"/>
      <c r="N332" s="95"/>
      <c r="O332" s="310"/>
      <c r="P332" s="86"/>
      <c r="Q332" s="69"/>
      <c r="R332" s="69"/>
      <c r="S332" s="80"/>
      <c r="T332" s="69"/>
      <c r="U332" s="69"/>
      <c r="V332" s="47"/>
      <c r="W332" s="95"/>
      <c r="X332" s="310"/>
      <c r="Y332" s="95"/>
      <c r="Z332" s="310"/>
      <c r="AA332" s="310"/>
      <c r="AB332" s="298"/>
      <c r="AC332" s="29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</row>
    <row r="333" spans="1:123" s="8" customFormat="1" ht="15">
      <c r="A333" s="7"/>
      <c r="B333" s="19" t="s">
        <v>212</v>
      </c>
      <c r="C333" s="29"/>
      <c r="D333" s="37">
        <v>1259</v>
      </c>
      <c r="E333" s="37">
        <v>23547</v>
      </c>
      <c r="F333" s="37">
        <v>2</v>
      </c>
      <c r="G333" s="37"/>
      <c r="H333" s="19"/>
      <c r="I333" s="19">
        <f>I334</f>
        <v>812</v>
      </c>
      <c r="J333" s="81">
        <f>data_input!F342</f>
        <v>1</v>
      </c>
      <c r="K333" s="19">
        <f>K334</f>
        <v>3411</v>
      </c>
      <c r="L333" s="19">
        <f>L334</f>
        <v>4223</v>
      </c>
      <c r="M333" s="47"/>
      <c r="N333" s="101">
        <f>N334</f>
        <v>382.6097551081946</v>
      </c>
      <c r="O333" s="311">
        <f>O334</f>
        <v>382.6097551081946</v>
      </c>
      <c r="P333" s="86"/>
      <c r="Q333" s="70"/>
      <c r="R333" s="70">
        <f>R334</f>
        <v>1.0448333678446617</v>
      </c>
      <c r="S333" s="81">
        <f>S334</f>
        <v>1</v>
      </c>
      <c r="T333" s="70">
        <f>T334</f>
        <v>1218.8241666321553</v>
      </c>
      <c r="U333" s="70">
        <f>U334</f>
        <v>1219.869</v>
      </c>
      <c r="V333" s="47"/>
      <c r="W333" s="101">
        <f>W334</f>
        <v>110.5218516111954</v>
      </c>
      <c r="X333" s="311">
        <f>X334</f>
        <v>110.5218516111954</v>
      </c>
      <c r="Y333" s="101">
        <f>Y334</f>
        <v>493.13160671939</v>
      </c>
      <c r="Z333" s="311">
        <f>Z334</f>
        <v>493.13160671939</v>
      </c>
      <c r="AA333" s="311">
        <f>Z333+$AB$2</f>
        <v>493.13160671939</v>
      </c>
      <c r="AB333" s="300">
        <f>AA333-Y333</f>
        <v>0</v>
      </c>
      <c r="AC333" s="288">
        <f>AB333/Y333</f>
        <v>0</v>
      </c>
      <c r="AD333" s="289">
        <f>IF(ABS(AC333)&gt;0.04999,IF(ABS(AC333)&lt;0.15,1,0),0)</f>
        <v>0</v>
      </c>
      <c r="AE333" s="289">
        <f>IF(ABS(AC333)&gt;0.14999,IF(ABS(AC333)&lt;0.25,2,0),0)</f>
        <v>0</v>
      </c>
      <c r="AF333" s="289">
        <f>IF(ABS(AC333)&gt;0.25,3,0)</f>
        <v>0</v>
      </c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</row>
    <row r="334" spans="1:123" s="8" customFormat="1" ht="15">
      <c r="A334" s="9"/>
      <c r="B334" s="10"/>
      <c r="C334" s="7" t="s">
        <v>63</v>
      </c>
      <c r="D334" s="38"/>
      <c r="E334" s="38"/>
      <c r="F334" s="38"/>
      <c r="G334" s="38"/>
      <c r="H334" s="5">
        <f>data_input!E343</f>
        <v>812</v>
      </c>
      <c r="I334" s="5">
        <f>H334</f>
        <v>812</v>
      </c>
      <c r="J334" s="83">
        <f>data_input!F343</f>
        <v>1</v>
      </c>
      <c r="K334" s="5">
        <f>K331*J334</f>
        <v>3411</v>
      </c>
      <c r="L334" s="5">
        <f>K334+I334</f>
        <v>4223</v>
      </c>
      <c r="M334" s="47"/>
      <c r="N334" s="92">
        <f>L334*$N$2</f>
        <v>382.6097551081946</v>
      </c>
      <c r="O334" s="308">
        <f>L334*$O$2</f>
        <v>382.6097551081946</v>
      </c>
      <c r="P334" s="86"/>
      <c r="Q334" s="66">
        <f>data_input!G343</f>
        <v>1.0448333678446617</v>
      </c>
      <c r="R334" s="66">
        <f>Q334</f>
        <v>1.0448333678446617</v>
      </c>
      <c r="S334" s="78">
        <f>L334/L331</f>
        <v>1</v>
      </c>
      <c r="T334" s="66">
        <f>T331*S334</f>
        <v>1218.8241666321553</v>
      </c>
      <c r="U334" s="66">
        <f>T334+R334</f>
        <v>1219.869</v>
      </c>
      <c r="V334" s="47"/>
      <c r="W334" s="92">
        <f>U334*$W$2</f>
        <v>110.5218516111954</v>
      </c>
      <c r="X334" s="308">
        <f>U334*$X$2</f>
        <v>110.5218516111954</v>
      </c>
      <c r="Y334" s="92">
        <f>N334+W334</f>
        <v>493.13160671939</v>
      </c>
      <c r="Z334" s="308">
        <f>O334+X334</f>
        <v>493.13160671939</v>
      </c>
      <c r="AA334" s="308">
        <f>P334+Z334</f>
        <v>493.13160671939</v>
      </c>
      <c r="AB334" s="296">
        <f>AA334-Y334</f>
        <v>0</v>
      </c>
      <c r="AC334" s="287"/>
      <c r="AD334" s="289"/>
      <c r="AE334" s="289"/>
      <c r="AF334" s="28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</row>
    <row r="335" spans="1:123" s="8" customFormat="1" ht="12.75">
      <c r="A335" s="7"/>
      <c r="B335" s="5"/>
      <c r="C335" s="7"/>
      <c r="D335" s="38"/>
      <c r="E335" s="38"/>
      <c r="F335" s="38"/>
      <c r="G335" s="38"/>
      <c r="H335" s="5"/>
      <c r="I335" s="5"/>
      <c r="J335" s="83"/>
      <c r="K335" s="5"/>
      <c r="L335" s="5"/>
      <c r="M335" s="47"/>
      <c r="N335" s="92"/>
      <c r="O335" s="308"/>
      <c r="P335" s="86"/>
      <c r="Q335" s="66"/>
      <c r="R335" s="66"/>
      <c r="S335" s="78"/>
      <c r="T335" s="66"/>
      <c r="U335" s="66"/>
      <c r="V335" s="47"/>
      <c r="W335" s="92"/>
      <c r="X335" s="308"/>
      <c r="Y335" s="92"/>
      <c r="Z335" s="308"/>
      <c r="AA335" s="308"/>
      <c r="AB335" s="296"/>
      <c r="AC335" s="287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</row>
    <row r="336" spans="1:123" s="8" customFormat="1" ht="15.75" thickBot="1">
      <c r="A336" s="20" t="s">
        <v>213</v>
      </c>
      <c r="B336" s="21"/>
      <c r="C336" s="22"/>
      <c r="D336" s="35"/>
      <c r="E336" s="35"/>
      <c r="F336" s="35"/>
      <c r="G336" s="35"/>
      <c r="H336" s="21">
        <f>data_input!E345</f>
        <v>109299</v>
      </c>
      <c r="I336" s="21">
        <f>I338</f>
        <v>66788</v>
      </c>
      <c r="J336" s="79">
        <f>data_input!F345</f>
        <v>1</v>
      </c>
      <c r="K336" s="21">
        <f>H336-I336</f>
        <v>42511</v>
      </c>
      <c r="L336" s="21">
        <f>L338</f>
        <v>109299</v>
      </c>
      <c r="M336" s="45">
        <f>H336-L336</f>
        <v>0</v>
      </c>
      <c r="N336" s="93">
        <f>N338</f>
        <v>9902.643529142922</v>
      </c>
      <c r="O336" s="309">
        <f>O338</f>
        <v>9902.643529142922</v>
      </c>
      <c r="P336" s="86"/>
      <c r="Q336" s="68">
        <f>data_input!G345</f>
        <v>2598.215</v>
      </c>
      <c r="R336" s="68">
        <f>R338</f>
        <v>27.511862203396703</v>
      </c>
      <c r="S336" s="79">
        <f>S338</f>
        <v>1</v>
      </c>
      <c r="T336" s="68">
        <f>Q336-R336</f>
        <v>2570.7031377966036</v>
      </c>
      <c r="U336" s="68">
        <f>U338</f>
        <v>2598.215</v>
      </c>
      <c r="V336" s="45">
        <f>Q336-U336</f>
        <v>0</v>
      </c>
      <c r="W336" s="93">
        <f>W338</f>
        <v>235.4019429004115</v>
      </c>
      <c r="X336" s="309">
        <f>X338</f>
        <v>235.4019429004115</v>
      </c>
      <c r="Y336" s="93">
        <f>Y338</f>
        <v>10138.045472043334</v>
      </c>
      <c r="Z336" s="309">
        <f>Z338</f>
        <v>10138.045472043334</v>
      </c>
      <c r="AA336" s="309">
        <f>AA338</f>
        <v>10138.045472043334</v>
      </c>
      <c r="AB336" s="297">
        <f>AA336-Y336</f>
        <v>0</v>
      </c>
      <c r="AC336" s="286">
        <f>AB336/Y336</f>
        <v>0</v>
      </c>
      <c r="AD336" s="289">
        <f>IF(ABS(AC336)&gt;0.04999,IF(ABS(AC336)&lt;0.15,1,0),0)</f>
        <v>0</v>
      </c>
      <c r="AE336" s="289">
        <f>IF(ABS(AC336)&gt;0.14999,IF(ABS(AC336)&lt;0.25,2,0),0)</f>
        <v>0</v>
      </c>
      <c r="AF336" s="289">
        <f>IF(ABS(AC336)&gt;0.25,3,0)</f>
        <v>0</v>
      </c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</row>
    <row r="337" spans="1:123" s="8" customFormat="1" ht="12.75">
      <c r="A337" s="16"/>
      <c r="B337" s="28"/>
      <c r="C337" s="23"/>
      <c r="D337" s="36"/>
      <c r="E337" s="36"/>
      <c r="F337" s="36"/>
      <c r="G337" s="36"/>
      <c r="H337" s="28"/>
      <c r="I337" s="28"/>
      <c r="J337" s="80"/>
      <c r="K337" s="28"/>
      <c r="L337" s="28"/>
      <c r="M337" s="47"/>
      <c r="N337" s="95"/>
      <c r="O337" s="310"/>
      <c r="P337" s="86"/>
      <c r="Q337" s="69"/>
      <c r="R337" s="69"/>
      <c r="S337" s="80"/>
      <c r="T337" s="69"/>
      <c r="U337" s="69"/>
      <c r="V337" s="47"/>
      <c r="W337" s="95"/>
      <c r="X337" s="310"/>
      <c r="Y337" s="95"/>
      <c r="Z337" s="310"/>
      <c r="AA337" s="310"/>
      <c r="AB337" s="298"/>
      <c r="AC337" s="29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</row>
    <row r="338" spans="1:123" s="8" customFormat="1" ht="15">
      <c r="A338" s="7"/>
      <c r="B338" s="19" t="s">
        <v>214</v>
      </c>
      <c r="C338" s="29"/>
      <c r="D338" s="37">
        <v>1185</v>
      </c>
      <c r="E338" s="37">
        <v>23548</v>
      </c>
      <c r="F338" s="37">
        <v>2</v>
      </c>
      <c r="G338" s="37"/>
      <c r="H338" s="19"/>
      <c r="I338" s="19">
        <f>I339</f>
        <v>66788</v>
      </c>
      <c r="J338" s="81">
        <f>data_input!F347</f>
        <v>1</v>
      </c>
      <c r="K338" s="19">
        <f>K339</f>
        <v>42511</v>
      </c>
      <c r="L338" s="19">
        <f>L339</f>
        <v>109299</v>
      </c>
      <c r="M338" s="47"/>
      <c r="N338" s="101">
        <f>N339</f>
        <v>9902.643529142922</v>
      </c>
      <c r="O338" s="311">
        <f>O339</f>
        <v>9902.643529142922</v>
      </c>
      <c r="P338" s="86"/>
      <c r="Q338" s="70"/>
      <c r="R338" s="70">
        <f>R339</f>
        <v>27.511862203396703</v>
      </c>
      <c r="S338" s="81">
        <f>S339</f>
        <v>1</v>
      </c>
      <c r="T338" s="70">
        <f>T339</f>
        <v>2570.7031377966036</v>
      </c>
      <c r="U338" s="70">
        <f>U339</f>
        <v>2598.215</v>
      </c>
      <c r="V338" s="47"/>
      <c r="W338" s="101">
        <f>W339</f>
        <v>235.4019429004115</v>
      </c>
      <c r="X338" s="311">
        <f>X339</f>
        <v>235.4019429004115</v>
      </c>
      <c r="Y338" s="101">
        <f>Y339</f>
        <v>10138.045472043334</v>
      </c>
      <c r="Z338" s="311">
        <f>Z339</f>
        <v>10138.045472043334</v>
      </c>
      <c r="AA338" s="311">
        <f>Z338+$AB$2</f>
        <v>10138.045472043334</v>
      </c>
      <c r="AB338" s="300">
        <f>AA338-Y338</f>
        <v>0</v>
      </c>
      <c r="AC338" s="288">
        <f>AB338/Y338</f>
        <v>0</v>
      </c>
      <c r="AD338" s="289">
        <f>IF(ABS(AC338)&gt;0.04999,IF(ABS(AC338)&lt;0.15,1,0),0)</f>
        <v>0</v>
      </c>
      <c r="AE338" s="289">
        <f>IF(ABS(AC338)&gt;0.14999,IF(ABS(AC338)&lt;0.25,2,0),0)</f>
        <v>0</v>
      </c>
      <c r="AF338" s="289">
        <f>IF(ABS(AC338)&gt;0.25,3,0)</f>
        <v>0</v>
      </c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</row>
    <row r="339" spans="1:123" s="8" customFormat="1" ht="15">
      <c r="A339" s="9"/>
      <c r="B339" s="10"/>
      <c r="C339" s="7" t="s">
        <v>5</v>
      </c>
      <c r="D339" s="38"/>
      <c r="E339" s="38"/>
      <c r="F339" s="38"/>
      <c r="G339" s="38"/>
      <c r="H339" s="5">
        <f>data_input!E348</f>
        <v>66788</v>
      </c>
      <c r="I339" s="5">
        <f>H339</f>
        <v>66788</v>
      </c>
      <c r="J339" s="83">
        <f>data_input!F348</f>
        <v>1</v>
      </c>
      <c r="K339" s="5">
        <f>K336*J339</f>
        <v>42511</v>
      </c>
      <c r="L339" s="5">
        <f>K339+I339</f>
        <v>109299</v>
      </c>
      <c r="M339" s="47"/>
      <c r="N339" s="92">
        <f>L339*$N$2</f>
        <v>9902.643529142922</v>
      </c>
      <c r="O339" s="308">
        <f>L339*$O$2</f>
        <v>9902.643529142922</v>
      </c>
      <c r="P339" s="86"/>
      <c r="Q339" s="66">
        <f>data_input!G348</f>
        <v>27.511862203396703</v>
      </c>
      <c r="R339" s="66">
        <f>Q339</f>
        <v>27.511862203396703</v>
      </c>
      <c r="S339" s="78">
        <f>L339/L336</f>
        <v>1</v>
      </c>
      <c r="T339" s="66">
        <f>T336*S339</f>
        <v>2570.7031377966036</v>
      </c>
      <c r="U339" s="66">
        <f>T339+R339</f>
        <v>2598.215</v>
      </c>
      <c r="V339" s="47"/>
      <c r="W339" s="92">
        <f>U339*$W$2</f>
        <v>235.4019429004115</v>
      </c>
      <c r="X339" s="308">
        <f>U339*$X$2</f>
        <v>235.4019429004115</v>
      </c>
      <c r="Y339" s="92">
        <f>N339+W339</f>
        <v>10138.045472043334</v>
      </c>
      <c r="Z339" s="308">
        <f>O339+X339</f>
        <v>10138.045472043334</v>
      </c>
      <c r="AA339" s="308">
        <f>P339+Z339</f>
        <v>10138.045472043334</v>
      </c>
      <c r="AB339" s="296">
        <f>AA339-Y339</f>
        <v>0</v>
      </c>
      <c r="AC339" s="287"/>
      <c r="AD339" s="289"/>
      <c r="AE339" s="289"/>
      <c r="AF339" s="28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</row>
    <row r="340" spans="1:123" s="8" customFormat="1" ht="12.75">
      <c r="A340" s="7"/>
      <c r="B340" s="5"/>
      <c r="C340" s="7"/>
      <c r="D340" s="38"/>
      <c r="E340" s="38"/>
      <c r="F340" s="38"/>
      <c r="G340" s="38"/>
      <c r="H340" s="5"/>
      <c r="I340" s="5"/>
      <c r="J340" s="83"/>
      <c r="K340" s="5"/>
      <c r="L340" s="5"/>
      <c r="M340" s="47"/>
      <c r="N340" s="92"/>
      <c r="O340" s="308"/>
      <c r="P340" s="86"/>
      <c r="Q340" s="66"/>
      <c r="R340" s="66"/>
      <c r="S340" s="78"/>
      <c r="T340" s="66"/>
      <c r="U340" s="66"/>
      <c r="V340" s="47"/>
      <c r="W340" s="92"/>
      <c r="X340" s="308"/>
      <c r="Y340" s="92"/>
      <c r="Z340" s="308"/>
      <c r="AA340" s="308"/>
      <c r="AB340" s="296"/>
      <c r="AC340" s="287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</row>
    <row r="341" spans="1:123" s="8" customFormat="1" ht="15.75" thickBot="1">
      <c r="A341" s="20" t="s">
        <v>248</v>
      </c>
      <c r="B341" s="21"/>
      <c r="C341" s="22"/>
      <c r="D341" s="35"/>
      <c r="E341" s="35"/>
      <c r="F341" s="35"/>
      <c r="G341" s="35"/>
      <c r="H341" s="21">
        <f>data_input!E350</f>
        <v>40212</v>
      </c>
      <c r="I341" s="21">
        <f>I343+I345+I350</f>
        <v>35040</v>
      </c>
      <c r="J341" s="79">
        <f>data_input!F350</f>
        <v>0.9999999999999999</v>
      </c>
      <c r="K341" s="21">
        <f>H341-I341</f>
        <v>5172</v>
      </c>
      <c r="L341" s="21">
        <f>L343+L345+L350</f>
        <v>40212</v>
      </c>
      <c r="M341" s="45">
        <f>H341-L341</f>
        <v>0</v>
      </c>
      <c r="N341" s="93">
        <f>N343+N345+N350</f>
        <v>3643.263905377864</v>
      </c>
      <c r="O341" s="309">
        <f>O343+O345+O350</f>
        <v>3643.263905377864</v>
      </c>
      <c r="P341" s="86"/>
      <c r="Q341" s="68">
        <f>data_input!G350</f>
        <v>2394.298</v>
      </c>
      <c r="R341" s="68">
        <f>R343+R345+R350</f>
        <v>2358.7050272599263</v>
      </c>
      <c r="S341" s="79">
        <f>S343+S345+S350</f>
        <v>1</v>
      </c>
      <c r="T341" s="68">
        <f>Q341-R341</f>
        <v>35.59297274007349</v>
      </c>
      <c r="U341" s="68">
        <f>U343+U345+U350</f>
        <v>2394.298</v>
      </c>
      <c r="V341" s="45">
        <f>Q341-U341</f>
        <v>0</v>
      </c>
      <c r="W341" s="93">
        <f>W343+W345+W350</f>
        <v>216.92677514469335</v>
      </c>
      <c r="X341" s="309">
        <f>X343+X345+X350</f>
        <v>216.92677514469335</v>
      </c>
      <c r="Y341" s="93">
        <f>Y343+Y345+Y350</f>
        <v>3860.1906805225576</v>
      </c>
      <c r="Z341" s="309">
        <f>Z343+Z345+Z350</f>
        <v>3860.1906805225576</v>
      </c>
      <c r="AA341" s="309">
        <f>AA343+AA345+AA350</f>
        <v>3860.1906805225576</v>
      </c>
      <c r="AB341" s="297">
        <f>AA341-Y341</f>
        <v>0</v>
      </c>
      <c r="AC341" s="286">
        <f>AB341/Y341</f>
        <v>0</v>
      </c>
      <c r="AD341" s="289">
        <f>IF(ABS(AC341)&gt;0.04999,IF(ABS(AC341)&lt;0.15,1,0),0)</f>
        <v>0</v>
      </c>
      <c r="AE341" s="289">
        <f>IF(ABS(AC341)&gt;0.14999,IF(ABS(AC341)&lt;0.25,2,0),0)</f>
        <v>0</v>
      </c>
      <c r="AF341" s="289">
        <f>IF(ABS(AC341)&gt;0.25,3,0)</f>
        <v>0</v>
      </c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</row>
    <row r="342" spans="1:123" s="8" customFormat="1" ht="12.75">
      <c r="A342" s="16"/>
      <c r="B342" s="28"/>
      <c r="C342" s="23"/>
      <c r="D342" s="36"/>
      <c r="E342" s="36"/>
      <c r="F342" s="36"/>
      <c r="G342" s="36"/>
      <c r="H342" s="28"/>
      <c r="I342" s="28"/>
      <c r="J342" s="80"/>
      <c r="K342" s="28"/>
      <c r="L342" s="28"/>
      <c r="M342" s="45"/>
      <c r="N342" s="95"/>
      <c r="O342" s="310"/>
      <c r="P342" s="86"/>
      <c r="Q342" s="69"/>
      <c r="R342" s="69"/>
      <c r="S342" s="80"/>
      <c r="T342" s="69"/>
      <c r="U342" s="69"/>
      <c r="V342" s="45"/>
      <c r="W342" s="95"/>
      <c r="X342" s="310"/>
      <c r="Y342" s="95"/>
      <c r="Z342" s="310"/>
      <c r="AA342" s="310"/>
      <c r="AB342" s="298"/>
      <c r="AC342" s="29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</row>
    <row r="343" spans="1:123" s="8" customFormat="1" ht="15">
      <c r="A343" s="16"/>
      <c r="B343" s="19" t="s">
        <v>215</v>
      </c>
      <c r="C343" s="29"/>
      <c r="D343" s="37">
        <v>1211</v>
      </c>
      <c r="E343" s="37" t="s">
        <v>281</v>
      </c>
      <c r="F343" s="37">
        <v>4</v>
      </c>
      <c r="G343" s="37"/>
      <c r="H343" s="19"/>
      <c r="I343" s="19">
        <f>SUM(I344:I344)</f>
        <v>4042</v>
      </c>
      <c r="J343" s="81">
        <f>data_input!F352</f>
        <v>0.06</v>
      </c>
      <c r="K343" s="19">
        <f>K344</f>
        <v>310.32</v>
      </c>
      <c r="L343" s="19">
        <f>L344</f>
        <v>4352.32</v>
      </c>
      <c r="M343" s="49"/>
      <c r="N343" s="101">
        <f>SUM(N344:N344)</f>
        <v>394.32632947016276</v>
      </c>
      <c r="O343" s="311">
        <f>SUM(O344:O344)</f>
        <v>394.32632947016276</v>
      </c>
      <c r="P343" s="86"/>
      <c r="Q343" s="70"/>
      <c r="R343" s="70">
        <f>SUM(R344:R344)</f>
        <v>1370</v>
      </c>
      <c r="S343" s="81">
        <f>SUM(S344:S344)</f>
        <v>0.10823435790311349</v>
      </c>
      <c r="T343" s="70">
        <f>SUM(T344:T344)</f>
        <v>3.8523825503848763</v>
      </c>
      <c r="U343" s="70">
        <f>SUM(U344:U344)</f>
        <v>1373.8523825503848</v>
      </c>
      <c r="V343" s="49"/>
      <c r="W343" s="101">
        <f>SUM(W344:W344)</f>
        <v>124.4729632115587</v>
      </c>
      <c r="X343" s="311">
        <f>SUM(X344:X344)</f>
        <v>124.4729632115587</v>
      </c>
      <c r="Y343" s="101">
        <f>SUM(Y344:Y344)</f>
        <v>518.7992926817215</v>
      </c>
      <c r="Z343" s="311">
        <f>SUM(Z344:Z344)</f>
        <v>518.7992926817215</v>
      </c>
      <c r="AA343" s="311">
        <f>Z343+$AB$2</f>
        <v>518.7992926817215</v>
      </c>
      <c r="AB343" s="300">
        <f>AA343-Y343</f>
        <v>0</v>
      </c>
      <c r="AC343" s="288">
        <f>AB343/Y343</f>
        <v>0</v>
      </c>
      <c r="AD343" s="289">
        <f>IF(ABS(AC343)&gt;0.04999,IF(ABS(AC343)&lt;0.15,1,0),0)</f>
        <v>0</v>
      </c>
      <c r="AE343" s="289">
        <f>IF(ABS(AC343)&gt;0.14999,IF(ABS(AC343)&lt;0.25,2,0),0)</f>
        <v>0</v>
      </c>
      <c r="AF343" s="289">
        <f>IF(ABS(AC343)&gt;0.25,3,0)</f>
        <v>0</v>
      </c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</row>
    <row r="344" spans="1:123" s="8" customFormat="1" ht="15">
      <c r="A344" s="9"/>
      <c r="B344" s="10"/>
      <c r="C344" s="7" t="s">
        <v>235</v>
      </c>
      <c r="D344" s="38"/>
      <c r="E344" s="38"/>
      <c r="F344" s="38"/>
      <c r="G344" s="38"/>
      <c r="H344" s="5">
        <f>data_input!E353</f>
        <v>4042</v>
      </c>
      <c r="I344" s="5">
        <f>H344</f>
        <v>4042</v>
      </c>
      <c r="J344" s="83">
        <f>data_input!F353</f>
        <v>0.06</v>
      </c>
      <c r="K344" s="5">
        <f>K$341*J344</f>
        <v>310.32</v>
      </c>
      <c r="L344" s="5">
        <f>K344+I344</f>
        <v>4352.32</v>
      </c>
      <c r="M344" s="47"/>
      <c r="N344" s="92">
        <f>L344*$N$2</f>
        <v>394.32632947016276</v>
      </c>
      <c r="O344" s="308">
        <f>L344*$O$2</f>
        <v>394.32632947016276</v>
      </c>
      <c r="P344" s="86"/>
      <c r="Q344" s="66">
        <f>data_input!G353</f>
        <v>1370</v>
      </c>
      <c r="R344" s="66">
        <f>Q344</f>
        <v>1370</v>
      </c>
      <c r="S344" s="78">
        <f>L344/$L$341</f>
        <v>0.10823435790311349</v>
      </c>
      <c r="T344" s="66">
        <f>T$341*S344</f>
        <v>3.8523825503848763</v>
      </c>
      <c r="U344" s="66">
        <f>T344+R344</f>
        <v>1373.8523825503848</v>
      </c>
      <c r="V344" s="47"/>
      <c r="W344" s="92">
        <f>U344*$W$2</f>
        <v>124.4729632115587</v>
      </c>
      <c r="X344" s="308">
        <f>U344*$X$2</f>
        <v>124.4729632115587</v>
      </c>
      <c r="Y344" s="92">
        <f>N344+W344</f>
        <v>518.7992926817215</v>
      </c>
      <c r="Z344" s="308">
        <f>O344+X344</f>
        <v>518.7992926817215</v>
      </c>
      <c r="AA344" s="308">
        <f>P344+Z344</f>
        <v>518.7992926817215</v>
      </c>
      <c r="AB344" s="296">
        <f>AA344-Y344</f>
        <v>0</v>
      </c>
      <c r="AC344" s="287"/>
      <c r="AD344" s="289"/>
      <c r="AE344" s="289"/>
      <c r="AF344" s="28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</row>
    <row r="345" spans="1:123" s="8" customFormat="1" ht="15">
      <c r="A345" s="16"/>
      <c r="B345" s="19" t="s">
        <v>216</v>
      </c>
      <c r="C345" s="29"/>
      <c r="D345" s="37">
        <v>1226</v>
      </c>
      <c r="E345" s="37">
        <v>23464</v>
      </c>
      <c r="F345" s="37">
        <v>4</v>
      </c>
      <c r="G345" s="37"/>
      <c r="H345" s="19"/>
      <c r="I345" s="19">
        <f>SUM(I346:I349)</f>
        <v>21336</v>
      </c>
      <c r="J345" s="81">
        <f>data_input!F354</f>
        <v>0.82</v>
      </c>
      <c r="K345" s="19">
        <f>K$341*J345</f>
        <v>4241.04</v>
      </c>
      <c r="L345" s="19">
        <f>I345+K345</f>
        <v>25577.04</v>
      </c>
      <c r="M345" s="47"/>
      <c r="N345" s="101">
        <f>L345*$N$2</f>
        <v>2317.315891733956</v>
      </c>
      <c r="O345" s="308">
        <f>L345*$O$2</f>
        <v>2317.315891733956</v>
      </c>
      <c r="P345" s="86"/>
      <c r="Q345" s="70"/>
      <c r="R345" s="70">
        <f>SUM(R346:R349)</f>
        <v>646.7050272599264</v>
      </c>
      <c r="S345" s="81">
        <f>L345/$L$341</f>
        <v>0.6360549089823934</v>
      </c>
      <c r="T345" s="70">
        <f>T$341*S345</f>
        <v>22.639085036600253</v>
      </c>
      <c r="U345" s="70">
        <f>T345+R345</f>
        <v>669.3441122965266</v>
      </c>
      <c r="V345" s="47"/>
      <c r="W345" s="101">
        <f>U345*$W$2</f>
        <v>60.64352045675727</v>
      </c>
      <c r="X345" s="311">
        <f>U345*$X$2</f>
        <v>60.64352045675727</v>
      </c>
      <c r="Y345" s="101">
        <f>N345+W345</f>
        <v>2377.9594121907135</v>
      </c>
      <c r="Z345" s="311">
        <f>O345+X345</f>
        <v>2377.9594121907135</v>
      </c>
      <c r="AA345" s="311">
        <f>Z345+$AB$2</f>
        <v>2377.9594121907135</v>
      </c>
      <c r="AB345" s="300">
        <f>AA345-Y345</f>
        <v>0</v>
      </c>
      <c r="AC345" s="288">
        <f>AB345/Y345</f>
        <v>0</v>
      </c>
      <c r="AD345" s="289">
        <f>IF(ABS(AC345)&gt;0.04999,IF(ABS(AC345)&lt;0.15,1,0),0)</f>
        <v>0</v>
      </c>
      <c r="AE345" s="289">
        <f>IF(ABS(AC345)&gt;0.14999,IF(ABS(AC345)&lt;0.25,2,0),0)</f>
        <v>0</v>
      </c>
      <c r="AF345" s="289">
        <f>IF(ABS(AC345)&gt;0.25,3,0)</f>
        <v>0</v>
      </c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</row>
    <row r="346" spans="1:123" s="8" customFormat="1" ht="12.75">
      <c r="A346" s="24"/>
      <c r="B346" s="25"/>
      <c r="C346" s="7" t="s">
        <v>232</v>
      </c>
      <c r="D346" s="38"/>
      <c r="E346" s="38"/>
      <c r="F346" s="38"/>
      <c r="G346" s="38">
        <v>11048</v>
      </c>
      <c r="H346" s="5">
        <f>data_input!E355</f>
        <v>11122</v>
      </c>
      <c r="I346" s="5">
        <f>H346</f>
        <v>11122</v>
      </c>
      <c r="J346" s="83"/>
      <c r="K346" s="5"/>
      <c r="L346" s="5"/>
      <c r="M346" s="47"/>
      <c r="N346" s="92"/>
      <c r="O346" s="308"/>
      <c r="P346" s="86"/>
      <c r="Q346" s="66">
        <f>data_input!G355</f>
        <v>286</v>
      </c>
      <c r="R346" s="66">
        <f>Q346</f>
        <v>286</v>
      </c>
      <c r="S346" s="78"/>
      <c r="T346" s="66"/>
      <c r="U346" s="66"/>
      <c r="V346" s="47"/>
      <c r="W346" s="92"/>
      <c r="X346" s="308"/>
      <c r="Y346" s="92"/>
      <c r="Z346" s="308"/>
      <c r="AA346" s="308"/>
      <c r="AB346" s="296"/>
      <c r="AC346" s="287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</row>
    <row r="347" spans="1:123" s="8" customFormat="1" ht="12.75">
      <c r="A347" s="24"/>
      <c r="B347" s="25"/>
      <c r="C347" s="7" t="s">
        <v>233</v>
      </c>
      <c r="D347" s="38"/>
      <c r="E347" s="38"/>
      <c r="F347" s="38"/>
      <c r="G347" s="38">
        <v>7753</v>
      </c>
      <c r="H347" s="5">
        <f>data_input!E356</f>
        <v>7645</v>
      </c>
      <c r="I347" s="5">
        <f>H347</f>
        <v>7645</v>
      </c>
      <c r="J347" s="83"/>
      <c r="K347" s="5"/>
      <c r="L347" s="5"/>
      <c r="M347" s="47"/>
      <c r="N347" s="92"/>
      <c r="O347" s="308"/>
      <c r="P347" s="86"/>
      <c r="Q347" s="66">
        <f>data_input!G356</f>
        <v>241</v>
      </c>
      <c r="R347" s="66">
        <f>Q347</f>
        <v>241</v>
      </c>
      <c r="S347" s="78"/>
      <c r="T347" s="66"/>
      <c r="U347" s="66"/>
      <c r="V347" s="47"/>
      <c r="W347" s="92"/>
      <c r="X347" s="308"/>
      <c r="Y347" s="92"/>
      <c r="Z347" s="308"/>
      <c r="AA347" s="308"/>
      <c r="AB347" s="296"/>
      <c r="AC347" s="287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</row>
    <row r="348" spans="1:123" s="8" customFormat="1" ht="12.75">
      <c r="A348" s="24"/>
      <c r="B348" s="25"/>
      <c r="C348" s="7" t="s">
        <v>234</v>
      </c>
      <c r="D348" s="38"/>
      <c r="E348" s="38"/>
      <c r="F348" s="38"/>
      <c r="G348" s="38">
        <v>3365</v>
      </c>
      <c r="H348" s="5">
        <f>data_input!E357</f>
        <v>3486</v>
      </c>
      <c r="I348" s="5">
        <f>H348</f>
        <v>3486</v>
      </c>
      <c r="J348" s="83"/>
      <c r="K348" s="5"/>
      <c r="L348" s="5"/>
      <c r="M348" s="47"/>
      <c r="N348" s="92"/>
      <c r="O348" s="308"/>
      <c r="P348" s="86"/>
      <c r="Q348" s="66">
        <f>data_input!G357</f>
        <v>121</v>
      </c>
      <c r="R348" s="66">
        <f>Q348</f>
        <v>121</v>
      </c>
      <c r="S348" s="78"/>
      <c r="T348" s="66"/>
      <c r="U348" s="66"/>
      <c r="V348" s="47"/>
      <c r="W348" s="92"/>
      <c r="X348" s="308"/>
      <c r="Y348" s="92"/>
      <c r="Z348" s="308"/>
      <c r="AA348" s="308"/>
      <c r="AB348" s="296"/>
      <c r="AC348" s="287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</row>
    <row r="349" spans="1:123" s="8" customFormat="1" ht="12.75">
      <c r="A349" s="24"/>
      <c r="B349" s="25"/>
      <c r="C349" s="7" t="s">
        <v>312</v>
      </c>
      <c r="D349" s="38"/>
      <c r="E349" s="38"/>
      <c r="F349" s="38"/>
      <c r="G349" s="38">
        <v>-917</v>
      </c>
      <c r="H349" s="5">
        <f>data_input!E358</f>
        <v>-917</v>
      </c>
      <c r="I349" s="5">
        <f>H349</f>
        <v>-917</v>
      </c>
      <c r="J349" s="83"/>
      <c r="K349" s="5"/>
      <c r="L349" s="5"/>
      <c r="M349" s="47"/>
      <c r="N349" s="92"/>
      <c r="O349" s="308"/>
      <c r="P349" s="86"/>
      <c r="Q349" s="66">
        <f>data_input!G358</f>
        <v>-1.29497274007365</v>
      </c>
      <c r="R349" s="66">
        <f>Q349</f>
        <v>-1.29497274007365</v>
      </c>
      <c r="S349" s="78"/>
      <c r="T349" s="66"/>
      <c r="U349" s="66"/>
      <c r="V349" s="47"/>
      <c r="W349" s="92"/>
      <c r="X349" s="308"/>
      <c r="Y349" s="92"/>
      <c r="Z349" s="308"/>
      <c r="AA349" s="308"/>
      <c r="AB349" s="296"/>
      <c r="AC349" s="287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</row>
    <row r="350" spans="1:32" ht="15">
      <c r="A350" s="16"/>
      <c r="B350" s="19" t="s">
        <v>217</v>
      </c>
      <c r="C350" s="29"/>
      <c r="D350" s="37">
        <v>1255</v>
      </c>
      <c r="E350" s="37">
        <v>24147</v>
      </c>
      <c r="F350" s="37">
        <v>3</v>
      </c>
      <c r="G350" s="37"/>
      <c r="H350" s="19"/>
      <c r="I350" s="19">
        <f>SUM(I351:I353)</f>
        <v>9662</v>
      </c>
      <c r="J350" s="81">
        <f>data_input!F359</f>
        <v>0.12</v>
      </c>
      <c r="K350" s="19">
        <f>K$341*J350</f>
        <v>620.64</v>
      </c>
      <c r="L350" s="19">
        <f>I350+K350</f>
        <v>10282.64</v>
      </c>
      <c r="M350" s="47"/>
      <c r="N350" s="101">
        <f>L350*$N$2</f>
        <v>931.6216841737452</v>
      </c>
      <c r="O350" s="308">
        <f>L350*$O$2</f>
        <v>931.6216841737452</v>
      </c>
      <c r="Q350" s="70"/>
      <c r="R350" s="70">
        <f>SUM(R351:R353)</f>
        <v>342</v>
      </c>
      <c r="S350" s="81">
        <f>L350/$L$341</f>
        <v>0.25571073311449316</v>
      </c>
      <c r="T350" s="70">
        <f>T$341*S350</f>
        <v>9.101505153088363</v>
      </c>
      <c r="U350" s="70">
        <f>T350+R350</f>
        <v>351.10150515308834</v>
      </c>
      <c r="V350" s="47"/>
      <c r="W350" s="101">
        <f>U350*$W$2</f>
        <v>31.810291476377373</v>
      </c>
      <c r="X350" s="311">
        <f>U350*$X$2</f>
        <v>31.810291476377373</v>
      </c>
      <c r="Y350" s="101">
        <f>N350+W350</f>
        <v>963.4319756501226</v>
      </c>
      <c r="Z350" s="311">
        <f>O350+X350</f>
        <v>963.4319756501226</v>
      </c>
      <c r="AA350" s="311">
        <f>Z350+$AB$2</f>
        <v>963.4319756501226</v>
      </c>
      <c r="AB350" s="300">
        <f>AA350-Y350</f>
        <v>0</v>
      </c>
      <c r="AC350" s="288">
        <f>AB350/Y350</f>
        <v>0</v>
      </c>
      <c r="AD350" s="289">
        <f>IF(ABS(AC350)&gt;0.04999,IF(ABS(AC350)&lt;0.15,1,0),0)</f>
        <v>0</v>
      </c>
      <c r="AE350" s="289">
        <f>IF(ABS(AC350)&gt;0.14999,IF(ABS(AC350)&lt;0.25,2,0),0)</f>
        <v>0</v>
      </c>
      <c r="AF350" s="289">
        <f>IF(ABS(AC350)&gt;0.25,3,0)</f>
        <v>0</v>
      </c>
    </row>
    <row r="351" spans="1:29" ht="12.75">
      <c r="A351" s="9"/>
      <c r="B351" s="10"/>
      <c r="C351" s="7" t="s">
        <v>229</v>
      </c>
      <c r="D351" s="38"/>
      <c r="E351" s="38"/>
      <c r="F351" s="38"/>
      <c r="G351" s="38"/>
      <c r="H351" s="5"/>
      <c r="I351" s="5">
        <f>H351</f>
        <v>0</v>
      </c>
      <c r="J351" s="83"/>
      <c r="K351" s="5"/>
      <c r="L351" s="5"/>
      <c r="M351" s="47"/>
      <c r="N351" s="92"/>
      <c r="O351" s="308"/>
      <c r="Q351" s="66">
        <f>data_input!G360</f>
        <v>74</v>
      </c>
      <c r="R351" s="66">
        <f>Q351</f>
        <v>74</v>
      </c>
      <c r="S351" s="78"/>
      <c r="T351" s="66"/>
      <c r="U351" s="66"/>
      <c r="V351" s="47"/>
      <c r="W351" s="92"/>
      <c r="X351" s="308"/>
      <c r="Y351" s="92"/>
      <c r="Z351" s="308"/>
      <c r="AA351" s="308"/>
      <c r="AB351" s="296"/>
      <c r="AC351" s="287"/>
    </row>
    <row r="352" spans="1:29" ht="12.75">
      <c r="A352" s="9"/>
      <c r="B352" s="10"/>
      <c r="C352" s="7" t="s">
        <v>230</v>
      </c>
      <c r="D352" s="38"/>
      <c r="E352" s="38"/>
      <c r="F352" s="38"/>
      <c r="G352" s="38"/>
      <c r="H352" s="5">
        <f>data_input!E361</f>
        <v>0</v>
      </c>
      <c r="I352" s="5">
        <f>H352</f>
        <v>0</v>
      </c>
      <c r="J352" s="83"/>
      <c r="K352" s="5"/>
      <c r="L352" s="5"/>
      <c r="M352" s="47"/>
      <c r="N352" s="92"/>
      <c r="O352" s="308"/>
      <c r="Q352" s="66">
        <f>data_input!G361</f>
        <v>0</v>
      </c>
      <c r="R352" s="66">
        <f>Q352</f>
        <v>0</v>
      </c>
      <c r="S352" s="78"/>
      <c r="T352" s="66"/>
      <c r="U352" s="66"/>
      <c r="V352" s="47"/>
      <c r="W352" s="92"/>
      <c r="X352" s="308"/>
      <c r="Y352" s="92"/>
      <c r="Z352" s="308"/>
      <c r="AA352" s="308"/>
      <c r="AB352" s="296"/>
      <c r="AC352" s="287"/>
    </row>
    <row r="353" spans="1:29" ht="12.75">
      <c r="A353" s="9"/>
      <c r="B353" s="10"/>
      <c r="C353" s="7" t="s">
        <v>231</v>
      </c>
      <c r="D353" s="38"/>
      <c r="E353" s="38"/>
      <c r="F353" s="38"/>
      <c r="G353" s="38"/>
      <c r="H353" s="5">
        <f>data_input!E362</f>
        <v>9662</v>
      </c>
      <c r="I353" s="5">
        <f>H353</f>
        <v>9662</v>
      </c>
      <c r="J353" s="83"/>
      <c r="K353" s="5"/>
      <c r="L353" s="5"/>
      <c r="M353" s="47"/>
      <c r="N353" s="92"/>
      <c r="O353" s="308"/>
      <c r="Q353" s="66">
        <f>data_input!G362</f>
        <v>268</v>
      </c>
      <c r="R353" s="66">
        <f>Q353</f>
        <v>268</v>
      </c>
      <c r="S353" s="78"/>
      <c r="T353" s="66"/>
      <c r="U353" s="66"/>
      <c r="V353" s="47"/>
      <c r="W353" s="92"/>
      <c r="X353" s="308"/>
      <c r="Y353" s="92"/>
      <c r="Z353" s="308"/>
      <c r="AA353" s="308"/>
      <c r="AB353" s="296"/>
      <c r="AC353" s="287"/>
    </row>
    <row r="354" spans="1:30" s="3" customFormat="1" ht="12.75">
      <c r="A354" s="9"/>
      <c r="B354" s="10"/>
      <c r="C354" s="7"/>
      <c r="D354" s="38"/>
      <c r="E354" s="38"/>
      <c r="F354" s="38"/>
      <c r="G354" s="38"/>
      <c r="H354" s="5"/>
      <c r="I354" s="5"/>
      <c r="J354" s="83"/>
      <c r="K354" s="5"/>
      <c r="L354" s="5"/>
      <c r="M354" s="47"/>
      <c r="N354" s="92"/>
      <c r="O354" s="308"/>
      <c r="P354" s="135"/>
      <c r="Q354" s="66"/>
      <c r="R354" s="66"/>
      <c r="S354" s="78"/>
      <c r="T354" s="66"/>
      <c r="U354" s="66"/>
      <c r="V354" s="47"/>
      <c r="W354" s="92"/>
      <c r="X354" s="308"/>
      <c r="Y354" s="92"/>
      <c r="Z354" s="308"/>
      <c r="AA354" s="308"/>
      <c r="AB354" s="296"/>
      <c r="AC354" s="287"/>
      <c r="AD354" s="9"/>
    </row>
    <row r="355" spans="1:32" s="3" customFormat="1" ht="15.75" thickBot="1">
      <c r="A355" s="20" t="s">
        <v>218</v>
      </c>
      <c r="B355" s="21"/>
      <c r="C355" s="22"/>
      <c r="D355" s="35"/>
      <c r="E355" s="35"/>
      <c r="F355" s="35"/>
      <c r="G355" s="35"/>
      <c r="H355" s="21">
        <f>data_input!E364</f>
        <v>11413</v>
      </c>
      <c r="I355" s="21">
        <f>I357+I360+I362</f>
        <v>8420</v>
      </c>
      <c r="J355" s="79">
        <f>data_input!F364</f>
        <v>1</v>
      </c>
      <c r="K355" s="21">
        <f>H355-I355</f>
        <v>2993</v>
      </c>
      <c r="L355" s="21">
        <f>L357+L360+L362</f>
        <v>11413</v>
      </c>
      <c r="M355" s="45">
        <f>H355-L355</f>
        <v>0</v>
      </c>
      <c r="N355" s="93">
        <f>N357+N360+N362</f>
        <v>1034.0338941628759</v>
      </c>
      <c r="O355" s="309">
        <f>O357+O360+O362</f>
        <v>1034.0338941628759</v>
      </c>
      <c r="P355" s="135"/>
      <c r="Q355" s="68">
        <f>data_input!G364</f>
        <v>2762.282</v>
      </c>
      <c r="R355" s="68">
        <f>R357+R360+R362</f>
        <v>1971</v>
      </c>
      <c r="S355" s="79">
        <f>S357+S360+S362</f>
        <v>1</v>
      </c>
      <c r="T355" s="68">
        <f>Q355-R355</f>
        <v>791.2820000000002</v>
      </c>
      <c r="U355" s="68">
        <f>U357+U360+U362</f>
        <v>2762.282</v>
      </c>
      <c r="V355" s="45">
        <f>Q355-U355</f>
        <v>0</v>
      </c>
      <c r="W355" s="93">
        <f>W357+W360+W362</f>
        <v>250.26664446122993</v>
      </c>
      <c r="X355" s="309">
        <f>X357+X360+X362</f>
        <v>250.26664446122993</v>
      </c>
      <c r="Y355" s="93">
        <f>Y357+Y360+Y362</f>
        <v>1284.3005386241057</v>
      </c>
      <c r="Z355" s="309">
        <f>Z357+Z360+Z362</f>
        <v>1284.3005386241057</v>
      </c>
      <c r="AA355" s="309">
        <f>AA357+AA360+AA362</f>
        <v>1284.3005386241057</v>
      </c>
      <c r="AB355" s="297">
        <f>AA355-Y355</f>
        <v>0</v>
      </c>
      <c r="AC355" s="286">
        <f>AB355/Y355</f>
        <v>0</v>
      </c>
      <c r="AD355" s="289">
        <f>IF(ABS(AC355)&gt;0.04999,IF(ABS(AC355)&lt;0.15,1,0),0)</f>
        <v>0</v>
      </c>
      <c r="AE355" s="289">
        <f>IF(ABS(AC355)&gt;0.14999,IF(ABS(AC355)&lt;0.25,2,0),0)</f>
        <v>0</v>
      </c>
      <c r="AF355" s="289">
        <f>IF(ABS(AC355)&gt;0.25,3,0)</f>
        <v>0</v>
      </c>
    </row>
    <row r="356" spans="1:30" s="3" customFormat="1" ht="12.75">
      <c r="A356" s="16"/>
      <c r="B356" s="28"/>
      <c r="C356" s="23"/>
      <c r="D356" s="36"/>
      <c r="E356" s="36"/>
      <c r="F356" s="36"/>
      <c r="G356" s="36"/>
      <c r="H356" s="28"/>
      <c r="I356" s="28"/>
      <c r="J356" s="80"/>
      <c r="K356" s="28"/>
      <c r="L356" s="28"/>
      <c r="M356" s="45"/>
      <c r="N356" s="95"/>
      <c r="O356" s="310"/>
      <c r="P356" s="135"/>
      <c r="Q356" s="69"/>
      <c r="R356" s="69"/>
      <c r="S356" s="80"/>
      <c r="T356" s="69"/>
      <c r="U356" s="69"/>
      <c r="V356" s="45"/>
      <c r="W356" s="95"/>
      <c r="X356" s="310"/>
      <c r="Y356" s="95"/>
      <c r="Z356" s="310"/>
      <c r="AA356" s="310"/>
      <c r="AB356" s="298"/>
      <c r="AC356" s="299"/>
      <c r="AD356" s="9"/>
    </row>
    <row r="357" spans="1:32" s="3" customFormat="1" ht="15">
      <c r="A357" s="16"/>
      <c r="B357" s="19" t="s">
        <v>219</v>
      </c>
      <c r="C357" s="29"/>
      <c r="D357" s="37">
        <v>1229</v>
      </c>
      <c r="E357" s="37" t="s">
        <v>282</v>
      </c>
      <c r="F357" s="37">
        <v>4</v>
      </c>
      <c r="G357" s="37"/>
      <c r="H357" s="19"/>
      <c r="I357" s="19">
        <f>SUM(I358:I359)</f>
        <v>1439</v>
      </c>
      <c r="J357" s="81">
        <f>data_input!F366</f>
        <v>0.16</v>
      </c>
      <c r="K357" s="19">
        <f>K$355*J357</f>
        <v>478.88</v>
      </c>
      <c r="L357" s="19">
        <f>I357+K357</f>
        <v>1917.88</v>
      </c>
      <c r="M357" s="47"/>
      <c r="N357" s="101">
        <f>L357*$N$2</f>
        <v>173.7626325188028</v>
      </c>
      <c r="O357" s="308">
        <f>L357*$O$2</f>
        <v>173.7626325188028</v>
      </c>
      <c r="P357" s="135"/>
      <c r="Q357" s="70"/>
      <c r="R357" s="70">
        <f>SUM(R358:R359)</f>
        <v>514</v>
      </c>
      <c r="S357" s="81">
        <f>L357/L355</f>
        <v>0.16804345921317795</v>
      </c>
      <c r="T357" s="70">
        <f>T355*S357</f>
        <v>132.96976449312191</v>
      </c>
      <c r="U357" s="70">
        <f>T357+R357</f>
        <v>646.9697644931219</v>
      </c>
      <c r="V357" s="47"/>
      <c r="W357" s="101">
        <f>U357*$W$2</f>
        <v>58.616372994345184</v>
      </c>
      <c r="X357" s="311">
        <f>U357*$X$2</f>
        <v>58.616372994345184</v>
      </c>
      <c r="Y357" s="101">
        <f>N357+W357</f>
        <v>232.379005513148</v>
      </c>
      <c r="Z357" s="311">
        <f>O357+X357</f>
        <v>232.379005513148</v>
      </c>
      <c r="AA357" s="311">
        <f>Z357+$AB$2</f>
        <v>232.379005513148</v>
      </c>
      <c r="AB357" s="300">
        <f>AA357-Y357</f>
        <v>0</v>
      </c>
      <c r="AC357" s="288">
        <f>AB357/Y357</f>
        <v>0</v>
      </c>
      <c r="AD357" s="289">
        <f>IF(ABS(AC357)&gt;0.04999,IF(ABS(AC357)&lt;0.15,1,0),0)</f>
        <v>0</v>
      </c>
      <c r="AE357" s="289">
        <f>IF(ABS(AC357)&gt;0.14999,IF(ABS(AC357)&lt;0.25,2,0),0)</f>
        <v>0</v>
      </c>
      <c r="AF357" s="289">
        <f>IF(ABS(AC357)&gt;0.25,3,0)</f>
        <v>0</v>
      </c>
    </row>
    <row r="358" spans="1:30" s="3" customFormat="1" ht="12.75">
      <c r="A358" s="9"/>
      <c r="B358" s="10"/>
      <c r="C358" s="7" t="s">
        <v>241</v>
      </c>
      <c r="D358" s="38"/>
      <c r="E358" s="38"/>
      <c r="F358" s="38"/>
      <c r="G358" s="38"/>
      <c r="H358" s="5">
        <f>data_input!E367</f>
        <v>0</v>
      </c>
      <c r="I358" s="5">
        <f>H358</f>
        <v>0</v>
      </c>
      <c r="J358" s="83"/>
      <c r="K358" s="5"/>
      <c r="L358" s="5"/>
      <c r="M358" s="47"/>
      <c r="N358" s="92"/>
      <c r="O358" s="308"/>
      <c r="P358" s="135"/>
      <c r="Q358" s="66">
        <f>data_input!G367</f>
        <v>0</v>
      </c>
      <c r="R358" s="66">
        <f>Q358</f>
        <v>0</v>
      </c>
      <c r="S358" s="78"/>
      <c r="T358" s="66"/>
      <c r="U358" s="66"/>
      <c r="V358" s="47"/>
      <c r="W358" s="92"/>
      <c r="X358" s="308"/>
      <c r="Y358" s="92"/>
      <c r="Z358" s="308"/>
      <c r="AA358" s="308"/>
      <c r="AB358" s="296"/>
      <c r="AC358" s="287"/>
      <c r="AD358" s="9"/>
    </row>
    <row r="359" spans="1:30" s="3" customFormat="1" ht="12.75">
      <c r="A359" s="9"/>
      <c r="B359" s="10"/>
      <c r="C359" s="7" t="s">
        <v>240</v>
      </c>
      <c r="D359" s="38"/>
      <c r="E359" s="38"/>
      <c r="F359" s="38"/>
      <c r="G359" s="38"/>
      <c r="H359" s="5">
        <f>data_input!E368</f>
        <v>1439</v>
      </c>
      <c r="I359" s="5">
        <f>H359</f>
        <v>1439</v>
      </c>
      <c r="J359" s="83"/>
      <c r="K359" s="5"/>
      <c r="L359" s="5"/>
      <c r="M359" s="47"/>
      <c r="N359" s="92"/>
      <c r="O359" s="308"/>
      <c r="P359" s="135"/>
      <c r="Q359" s="66">
        <f>data_input!G368</f>
        <v>514</v>
      </c>
      <c r="R359" s="66">
        <f>Q359</f>
        <v>514</v>
      </c>
      <c r="S359" s="78"/>
      <c r="T359" s="66"/>
      <c r="U359" s="66"/>
      <c r="V359" s="47"/>
      <c r="W359" s="92"/>
      <c r="X359" s="308"/>
      <c r="Y359" s="92"/>
      <c r="Z359" s="308"/>
      <c r="AA359" s="308"/>
      <c r="AB359" s="296"/>
      <c r="AC359" s="287"/>
      <c r="AD359" s="9"/>
    </row>
    <row r="360" spans="1:32" s="3" customFormat="1" ht="15">
      <c r="A360" s="16"/>
      <c r="B360" s="19" t="s">
        <v>220</v>
      </c>
      <c r="C360" s="29"/>
      <c r="D360" s="37">
        <v>1239</v>
      </c>
      <c r="E360" s="37" t="s">
        <v>283</v>
      </c>
      <c r="F360" s="37">
        <v>4</v>
      </c>
      <c r="G360" s="37"/>
      <c r="H360" s="19"/>
      <c r="I360" s="19">
        <f>I361</f>
        <v>3425</v>
      </c>
      <c r="J360" s="81">
        <f>data_input!F369</f>
        <v>0.37</v>
      </c>
      <c r="K360" s="19">
        <f>K361</f>
        <v>1107.41</v>
      </c>
      <c r="L360" s="19">
        <f>L361</f>
        <v>4532.41</v>
      </c>
      <c r="M360" s="49"/>
      <c r="N360" s="101">
        <f>N361</f>
        <v>410.6427374259844</v>
      </c>
      <c r="O360" s="311">
        <f>O361</f>
        <v>410.6427374259844</v>
      </c>
      <c r="P360" s="135"/>
      <c r="Q360" s="70"/>
      <c r="R360" s="70">
        <f>R361</f>
        <v>525</v>
      </c>
      <c r="S360" s="81">
        <f>S361</f>
        <v>0.397126960483659</v>
      </c>
      <c r="T360" s="70">
        <f>T361</f>
        <v>314.2394155454307</v>
      </c>
      <c r="U360" s="70">
        <f>U361</f>
        <v>839.2394155454307</v>
      </c>
      <c r="V360" s="49"/>
      <c r="W360" s="101">
        <f>W361</f>
        <v>76.03627451076997</v>
      </c>
      <c r="X360" s="311">
        <f>X361</f>
        <v>76.03627451076997</v>
      </c>
      <c r="Y360" s="101">
        <f>Y361</f>
        <v>486.67901193675436</v>
      </c>
      <c r="Z360" s="311">
        <f>Z361</f>
        <v>486.67901193675436</v>
      </c>
      <c r="AA360" s="311">
        <f>Z360+$AB$2</f>
        <v>486.67901193675436</v>
      </c>
      <c r="AB360" s="300">
        <f>AA360-Y360</f>
        <v>0</v>
      </c>
      <c r="AC360" s="288">
        <f>AB360/Y360</f>
        <v>0</v>
      </c>
      <c r="AD360" s="289">
        <f>IF(ABS(AC360)&gt;0.04999,IF(ABS(AC360)&lt;0.15,1,0),0)</f>
        <v>0</v>
      </c>
      <c r="AE360" s="289">
        <f>IF(ABS(AC360)&gt;0.14999,IF(ABS(AC360)&lt;0.25,2,0),0)</f>
        <v>0</v>
      </c>
      <c r="AF360" s="289">
        <f>IF(ABS(AC360)&gt;0.25,3,0)</f>
        <v>0</v>
      </c>
    </row>
    <row r="361" spans="1:32" s="3" customFormat="1" ht="15">
      <c r="A361" s="24"/>
      <c r="B361" s="25"/>
      <c r="C361" s="7" t="s">
        <v>239</v>
      </c>
      <c r="D361" s="38"/>
      <c r="E361" s="38"/>
      <c r="F361" s="38"/>
      <c r="G361" s="38"/>
      <c r="H361" s="5">
        <f>data_input!E370</f>
        <v>3425</v>
      </c>
      <c r="I361" s="5">
        <f>H361</f>
        <v>3425</v>
      </c>
      <c r="J361" s="83">
        <f>data_input!F370</f>
        <v>0.37</v>
      </c>
      <c r="K361" s="5">
        <f>K$355*J361</f>
        <v>1107.41</v>
      </c>
      <c r="L361" s="5">
        <f>K361+I361</f>
        <v>4532.41</v>
      </c>
      <c r="M361" s="47"/>
      <c r="N361" s="92">
        <f>L361*$N$2</f>
        <v>410.6427374259844</v>
      </c>
      <c r="O361" s="308">
        <f>L361*$O$2</f>
        <v>410.6427374259844</v>
      </c>
      <c r="P361" s="135"/>
      <c r="Q361" s="66">
        <f>data_input!G370</f>
        <v>525</v>
      </c>
      <c r="R361" s="66">
        <f>Q361</f>
        <v>525</v>
      </c>
      <c r="S361" s="78">
        <f>L361/$L$355</f>
        <v>0.397126960483659</v>
      </c>
      <c r="T361" s="66">
        <f>T$355*S361</f>
        <v>314.2394155454307</v>
      </c>
      <c r="U361" s="66">
        <f>T361+R361</f>
        <v>839.2394155454307</v>
      </c>
      <c r="V361" s="47"/>
      <c r="W361" s="92">
        <f>U361*$W$2</f>
        <v>76.03627451076997</v>
      </c>
      <c r="X361" s="308">
        <f>U361*$X$2</f>
        <v>76.03627451076997</v>
      </c>
      <c r="Y361" s="92">
        <f>N361+W361</f>
        <v>486.67901193675436</v>
      </c>
      <c r="Z361" s="308">
        <f>O361+X361</f>
        <v>486.67901193675436</v>
      </c>
      <c r="AA361" s="308">
        <f>P361+Z361</f>
        <v>486.67901193675436</v>
      </c>
      <c r="AB361" s="296">
        <f>AA361-Y361</f>
        <v>0</v>
      </c>
      <c r="AC361" s="287"/>
      <c r="AD361" s="289"/>
      <c r="AE361" s="289"/>
      <c r="AF361" s="289"/>
    </row>
    <row r="362" spans="1:32" s="3" customFormat="1" ht="15">
      <c r="A362" s="16"/>
      <c r="B362" s="19" t="s">
        <v>221</v>
      </c>
      <c r="C362" s="29"/>
      <c r="D362" s="37">
        <v>1262</v>
      </c>
      <c r="E362" s="37">
        <v>23503</v>
      </c>
      <c r="F362" s="37">
        <v>4</v>
      </c>
      <c r="G362" s="37"/>
      <c r="H362" s="19"/>
      <c r="I362" s="19">
        <f>I363</f>
        <v>3556</v>
      </c>
      <c r="J362" s="81">
        <f>data_input!F371</f>
        <v>0.47</v>
      </c>
      <c r="K362" s="19">
        <f>K363</f>
        <v>1406.7099999999998</v>
      </c>
      <c r="L362" s="19">
        <f>L363</f>
        <v>4962.71</v>
      </c>
      <c r="M362" s="49"/>
      <c r="N362" s="101">
        <f>N363</f>
        <v>449.6285242180886</v>
      </c>
      <c r="O362" s="311">
        <f>O363</f>
        <v>449.6285242180886</v>
      </c>
      <c r="P362" s="135"/>
      <c r="Q362" s="70"/>
      <c r="R362" s="70">
        <f>R363</f>
        <v>932</v>
      </c>
      <c r="S362" s="81">
        <f>S363</f>
        <v>0.43482958030316304</v>
      </c>
      <c r="T362" s="70">
        <f>T363</f>
        <v>344.0728199614475</v>
      </c>
      <c r="U362" s="70">
        <f>U363</f>
        <v>1276.0728199614475</v>
      </c>
      <c r="V362" s="49"/>
      <c r="W362" s="101">
        <f>W363</f>
        <v>115.61399695611478</v>
      </c>
      <c r="X362" s="311">
        <f>X363</f>
        <v>115.61399695611478</v>
      </c>
      <c r="Y362" s="101">
        <f>Y363</f>
        <v>565.2425211742034</v>
      </c>
      <c r="Z362" s="311">
        <f>Z363</f>
        <v>565.2425211742034</v>
      </c>
      <c r="AA362" s="311">
        <f>Z362+$AB$2</f>
        <v>565.2425211742034</v>
      </c>
      <c r="AB362" s="300">
        <f>AA362-Y362</f>
        <v>0</v>
      </c>
      <c r="AC362" s="288">
        <f>AB362/Y362</f>
        <v>0</v>
      </c>
      <c r="AD362" s="289">
        <f>IF(ABS(AC362)&gt;0.04999,IF(ABS(AC362)&lt;0.15,1,0),0)</f>
        <v>0</v>
      </c>
      <c r="AE362" s="289">
        <f>IF(ABS(AC362)&gt;0.14999,IF(ABS(AC362)&lt;0.25,2,0),0)</f>
        <v>0</v>
      </c>
      <c r="AF362" s="289">
        <f>IF(ABS(AC362)&gt;0.25,3,0)</f>
        <v>0</v>
      </c>
    </row>
    <row r="363" spans="1:32" s="3" customFormat="1" ht="15.75" thickBot="1">
      <c r="A363" s="9"/>
      <c r="B363" s="10"/>
      <c r="C363" s="7" t="s">
        <v>243</v>
      </c>
      <c r="D363" s="38"/>
      <c r="E363" s="38"/>
      <c r="F363" s="38"/>
      <c r="G363" s="38"/>
      <c r="H363" s="5">
        <f>data_input!E372</f>
        <v>3556</v>
      </c>
      <c r="I363" s="5">
        <f>H363</f>
        <v>3556</v>
      </c>
      <c r="J363" s="83">
        <f>data_input!F372</f>
        <v>0.47</v>
      </c>
      <c r="K363" s="5">
        <f>K$355*J363</f>
        <v>1406.7099999999998</v>
      </c>
      <c r="L363" s="5">
        <f>K363+I363</f>
        <v>4962.71</v>
      </c>
      <c r="M363" s="47"/>
      <c r="N363" s="92">
        <f>L363*$N$2</f>
        <v>449.6285242180886</v>
      </c>
      <c r="O363" s="313">
        <f>L363*$O$2</f>
        <v>449.6285242180886</v>
      </c>
      <c r="P363" s="135"/>
      <c r="Q363" s="66">
        <f>data_input!G372</f>
        <v>932</v>
      </c>
      <c r="R363" s="66">
        <f>Q363</f>
        <v>932</v>
      </c>
      <c r="S363" s="78">
        <f>L363/$L$355</f>
        <v>0.43482958030316304</v>
      </c>
      <c r="T363" s="66">
        <f>T$355*S363</f>
        <v>344.0728199614475</v>
      </c>
      <c r="U363" s="66">
        <f>T363+R363</f>
        <v>1276.0728199614475</v>
      </c>
      <c r="V363" s="47"/>
      <c r="W363" s="92">
        <f>U363*$W$2</f>
        <v>115.61399695611478</v>
      </c>
      <c r="X363" s="313">
        <f>U363*$X$2</f>
        <v>115.61399695611478</v>
      </c>
      <c r="Y363" s="92">
        <f>N363+W363</f>
        <v>565.2425211742034</v>
      </c>
      <c r="Z363" s="313">
        <f>O363+X363</f>
        <v>565.2425211742034</v>
      </c>
      <c r="AA363" s="313">
        <f>P363+Z363</f>
        <v>565.2425211742034</v>
      </c>
      <c r="AB363" s="303">
        <f>AA363-Y363</f>
        <v>0</v>
      </c>
      <c r="AC363" s="304"/>
      <c r="AD363" s="289"/>
      <c r="AE363" s="289"/>
      <c r="AF363" s="289"/>
    </row>
    <row r="364" spans="1:30" s="3" customFormat="1" ht="12.75">
      <c r="A364" s="9"/>
      <c r="B364" s="10"/>
      <c r="C364" s="7"/>
      <c r="D364" s="38"/>
      <c r="E364" s="38"/>
      <c r="F364" s="38"/>
      <c r="G364" s="38"/>
      <c r="H364" s="5"/>
      <c r="I364" s="5"/>
      <c r="J364" s="83"/>
      <c r="K364" s="5"/>
      <c r="L364" s="5"/>
      <c r="M364" s="47"/>
      <c r="N364" s="92"/>
      <c r="O364" s="92"/>
      <c r="P364" s="135"/>
      <c r="Q364" s="66"/>
      <c r="R364" s="66"/>
      <c r="S364" s="78"/>
      <c r="T364" s="66"/>
      <c r="U364" s="66"/>
      <c r="V364" s="47"/>
      <c r="W364" s="92"/>
      <c r="X364" s="92"/>
      <c r="Y364" s="92"/>
      <c r="Z364" s="92"/>
      <c r="AA364" s="92"/>
      <c r="AB364" s="92"/>
      <c r="AC364" s="83"/>
      <c r="AD364" s="9"/>
    </row>
    <row r="365" spans="1:29" ht="12.75">
      <c r="A365" s="12"/>
      <c r="B365" s="5"/>
      <c r="C365" s="7"/>
      <c r="D365" s="38"/>
      <c r="E365" s="38"/>
      <c r="F365" s="38"/>
      <c r="G365" s="38"/>
      <c r="H365" s="5"/>
      <c r="I365" s="5"/>
      <c r="J365" s="83"/>
      <c r="K365" s="5"/>
      <c r="L365" s="5"/>
      <c r="M365" s="47"/>
      <c r="N365" s="92"/>
      <c r="O365" s="92"/>
      <c r="Q365" s="66"/>
      <c r="R365" s="66"/>
      <c r="S365" s="78"/>
      <c r="T365" s="66"/>
      <c r="U365" s="66"/>
      <c r="V365" s="47"/>
      <c r="W365" s="92"/>
      <c r="X365" s="92"/>
      <c r="Y365" s="92"/>
      <c r="Z365" s="92"/>
      <c r="AA365" s="92"/>
      <c r="AB365" s="92"/>
      <c r="AC365" s="83"/>
    </row>
    <row r="366" spans="1:123" s="8" customFormat="1" ht="12.75">
      <c r="A366" s="275" t="str">
        <f>data_input!J27</f>
        <v>Source: U.S. Census Bureau, 2010 Census, http://factfinder2.census.gov/main.html</v>
      </c>
      <c r="B366" s="276"/>
      <c r="C366" s="276"/>
      <c r="D366" s="276"/>
      <c r="E366" s="276"/>
      <c r="F366" s="276"/>
      <c r="G366" s="276"/>
      <c r="H366" s="276"/>
      <c r="I366" s="276"/>
      <c r="J366" s="276"/>
      <c r="K366" s="276"/>
      <c r="L366" s="276"/>
      <c r="M366" s="276"/>
      <c r="N366" s="276"/>
      <c r="O366" s="276"/>
      <c r="P366" s="276"/>
      <c r="Q366" s="276"/>
      <c r="R366" s="276"/>
      <c r="S366" s="276"/>
      <c r="T366" s="276"/>
      <c r="U366" s="276"/>
      <c r="V366" s="276"/>
      <c r="W366" s="276"/>
      <c r="X366" s="276"/>
      <c r="Y366" s="276"/>
      <c r="Z366" s="86"/>
      <c r="AA366" s="86"/>
      <c r="AB366" s="86"/>
      <c r="AC366" s="284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</row>
    <row r="367" spans="1:123" s="8" customFormat="1" ht="12.75">
      <c r="A367" s="86"/>
      <c r="B367" s="5"/>
      <c r="C367" s="7"/>
      <c r="D367" s="38"/>
      <c r="E367" s="38"/>
      <c r="F367" s="38"/>
      <c r="G367" s="38"/>
      <c r="H367" s="5"/>
      <c r="I367" s="5"/>
      <c r="J367" s="83"/>
      <c r="K367" s="5"/>
      <c r="L367" s="5"/>
      <c r="M367" s="47"/>
      <c r="N367" s="92"/>
      <c r="O367" s="92"/>
      <c r="P367" s="86"/>
      <c r="Q367" s="7"/>
      <c r="R367" s="66"/>
      <c r="S367" s="78"/>
      <c r="T367" s="66"/>
      <c r="U367" s="66"/>
      <c r="V367" s="47"/>
      <c r="W367" s="92"/>
      <c r="X367" s="92"/>
      <c r="Y367" s="92"/>
      <c r="Z367" s="92"/>
      <c r="AA367" s="92"/>
      <c r="AB367" s="92"/>
      <c r="AC367" s="83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</row>
    <row r="368" spans="1:123" s="8" customFormat="1" ht="12.75">
      <c r="A368" s="86"/>
      <c r="B368" s="5"/>
      <c r="C368" s="7"/>
      <c r="D368" s="38"/>
      <c r="E368" s="38"/>
      <c r="F368" s="38"/>
      <c r="G368" s="38"/>
      <c r="H368" s="5"/>
      <c r="I368" s="5"/>
      <c r="J368" s="83"/>
      <c r="K368" s="5"/>
      <c r="L368" s="5"/>
      <c r="M368" s="47"/>
      <c r="N368" s="92"/>
      <c r="O368" s="92"/>
      <c r="P368" s="86"/>
      <c r="Q368" s="7"/>
      <c r="R368" s="66"/>
      <c r="S368" s="78"/>
      <c r="T368" s="66"/>
      <c r="U368" s="66"/>
      <c r="V368" s="47"/>
      <c r="W368" s="92"/>
      <c r="X368" s="92"/>
      <c r="Y368" s="92"/>
      <c r="Z368" s="92"/>
      <c r="AA368" s="92"/>
      <c r="AB368" s="92"/>
      <c r="AC368" s="83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</row>
    <row r="369" spans="1:123" s="8" customFormat="1" ht="12.75">
      <c r="A369" s="86"/>
      <c r="B369" s="5"/>
      <c r="C369" s="7"/>
      <c r="D369" s="38"/>
      <c r="E369" s="38"/>
      <c r="F369" s="38"/>
      <c r="G369" s="38"/>
      <c r="H369" s="5"/>
      <c r="I369" s="5"/>
      <c r="J369" s="83"/>
      <c r="K369" s="5"/>
      <c r="L369" s="5"/>
      <c r="M369" s="47"/>
      <c r="N369" s="92"/>
      <c r="O369" s="92"/>
      <c r="P369" s="86"/>
      <c r="Q369" s="66"/>
      <c r="R369" s="66"/>
      <c r="S369" s="78"/>
      <c r="T369" s="66"/>
      <c r="U369" s="66"/>
      <c r="V369" s="47"/>
      <c r="W369" s="92"/>
      <c r="X369" s="92"/>
      <c r="Y369" s="92"/>
      <c r="Z369" s="92"/>
      <c r="AA369" s="92"/>
      <c r="AB369" s="92"/>
      <c r="AC369" s="83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</row>
    <row r="370" spans="1:123" s="8" customFormat="1" ht="12.75">
      <c r="A370" s="7"/>
      <c r="B370" s="5"/>
      <c r="C370" s="7"/>
      <c r="D370" s="38"/>
      <c r="E370" s="38"/>
      <c r="F370" s="38"/>
      <c r="G370" s="38"/>
      <c r="H370" s="5"/>
      <c r="I370" s="5"/>
      <c r="J370" s="83"/>
      <c r="K370" s="5"/>
      <c r="L370" s="5"/>
      <c r="M370" s="47"/>
      <c r="N370" s="92"/>
      <c r="O370" s="92"/>
      <c r="P370" s="86"/>
      <c r="Q370" s="66"/>
      <c r="R370" s="66"/>
      <c r="S370" s="78"/>
      <c r="T370" s="66"/>
      <c r="U370" s="66"/>
      <c r="V370" s="47"/>
      <c r="W370" s="92"/>
      <c r="X370" s="92"/>
      <c r="Y370" s="92"/>
      <c r="Z370" s="92"/>
      <c r="AA370" s="92"/>
      <c r="AB370" s="92"/>
      <c r="AC370" s="83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</row>
    <row r="371" spans="1:123" s="8" customFormat="1" ht="12.75">
      <c r="A371" s="7"/>
      <c r="B371" s="5"/>
      <c r="C371" s="7"/>
      <c r="D371" s="38"/>
      <c r="E371" s="38"/>
      <c r="F371" s="38"/>
      <c r="G371" s="38"/>
      <c r="H371" s="5"/>
      <c r="I371" s="5"/>
      <c r="J371" s="83"/>
      <c r="K371" s="5"/>
      <c r="L371" s="5"/>
      <c r="M371" s="47"/>
      <c r="N371" s="92"/>
      <c r="O371" s="92"/>
      <c r="P371" s="86"/>
      <c r="Q371" s="66"/>
      <c r="R371" s="66"/>
      <c r="S371" s="78"/>
      <c r="T371" s="66"/>
      <c r="U371" s="66"/>
      <c r="V371" s="47"/>
      <c r="W371" s="92"/>
      <c r="X371" s="92"/>
      <c r="Y371" s="92"/>
      <c r="Z371" s="92"/>
      <c r="AA371" s="92"/>
      <c r="AB371" s="92"/>
      <c r="AC371" s="83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</row>
    <row r="372" spans="1:123" s="8" customFormat="1" ht="12.75">
      <c r="A372" s="7"/>
      <c r="B372" s="5"/>
      <c r="C372" s="7"/>
      <c r="D372" s="38"/>
      <c r="E372" s="38"/>
      <c r="F372" s="38"/>
      <c r="G372" s="38"/>
      <c r="H372" s="5"/>
      <c r="I372" s="5"/>
      <c r="J372" s="83"/>
      <c r="K372" s="5"/>
      <c r="L372" s="5"/>
      <c r="M372" s="47"/>
      <c r="N372" s="92"/>
      <c r="O372" s="92"/>
      <c r="P372" s="86"/>
      <c r="Q372" s="66"/>
      <c r="R372" s="66"/>
      <c r="S372" s="78"/>
      <c r="T372" s="66"/>
      <c r="U372" s="66"/>
      <c r="V372" s="47"/>
      <c r="W372" s="92"/>
      <c r="X372" s="92"/>
      <c r="Y372" s="92"/>
      <c r="Z372" s="92"/>
      <c r="AA372" s="92"/>
      <c r="AB372" s="92"/>
      <c r="AC372" s="83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</row>
    <row r="373" spans="1:123" s="8" customFormat="1" ht="12.75">
      <c r="A373" s="7"/>
      <c r="B373" s="5"/>
      <c r="C373" s="7"/>
      <c r="D373" s="38"/>
      <c r="E373" s="38"/>
      <c r="F373" s="38"/>
      <c r="G373" s="38"/>
      <c r="H373" s="5"/>
      <c r="I373" s="5"/>
      <c r="J373" s="83"/>
      <c r="K373" s="5"/>
      <c r="L373" s="5"/>
      <c r="M373" s="47"/>
      <c r="N373" s="92"/>
      <c r="O373" s="92"/>
      <c r="P373" s="86"/>
      <c r="Q373" s="66"/>
      <c r="R373" s="66"/>
      <c r="S373" s="78"/>
      <c r="T373" s="66"/>
      <c r="U373" s="66"/>
      <c r="V373" s="47"/>
      <c r="W373" s="92"/>
      <c r="X373" s="92"/>
      <c r="Y373" s="92"/>
      <c r="Z373" s="92"/>
      <c r="AA373" s="92"/>
      <c r="AB373" s="92"/>
      <c r="AC373" s="83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</row>
    <row r="374" spans="1:123" s="8" customFormat="1" ht="12.75">
      <c r="A374" s="7"/>
      <c r="B374" s="5"/>
      <c r="C374" s="7"/>
      <c r="D374" s="38"/>
      <c r="E374" s="38"/>
      <c r="F374" s="38"/>
      <c r="G374" s="38"/>
      <c r="H374" s="5"/>
      <c r="I374" s="5"/>
      <c r="J374" s="83"/>
      <c r="K374" s="5"/>
      <c r="L374" s="5"/>
      <c r="M374" s="47"/>
      <c r="N374" s="92"/>
      <c r="O374" s="92"/>
      <c r="P374" s="86"/>
      <c r="Q374" s="66"/>
      <c r="R374" s="66"/>
      <c r="S374" s="78"/>
      <c r="T374" s="66"/>
      <c r="U374" s="66"/>
      <c r="V374" s="47"/>
      <c r="W374" s="92"/>
      <c r="X374" s="92"/>
      <c r="Y374" s="92"/>
      <c r="Z374" s="92"/>
      <c r="AA374" s="92"/>
      <c r="AB374" s="92"/>
      <c r="AC374" s="83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</row>
    <row r="375" spans="1:29" ht="12.75">
      <c r="A375" s="13"/>
      <c r="B375" s="14"/>
      <c r="C375" s="13"/>
      <c r="D375" s="39"/>
      <c r="E375" s="39"/>
      <c r="F375" s="39"/>
      <c r="G375" s="39"/>
      <c r="H375" s="14"/>
      <c r="I375" s="14"/>
      <c r="J375" s="133"/>
      <c r="K375" s="14"/>
      <c r="L375" s="14"/>
      <c r="M375" s="47"/>
      <c r="N375" s="94"/>
      <c r="O375" s="94"/>
      <c r="Q375" s="74"/>
      <c r="R375" s="74"/>
      <c r="S375" s="85"/>
      <c r="T375" s="74"/>
      <c r="U375" s="74"/>
      <c r="V375" s="47"/>
      <c r="W375" s="94"/>
      <c r="X375" s="94"/>
      <c r="Y375" s="94"/>
      <c r="Z375" s="94"/>
      <c r="AA375" s="94"/>
      <c r="AB375" s="94"/>
      <c r="AC375" s="133"/>
    </row>
    <row r="376" spans="1:123" ht="12.75">
      <c r="A376" s="13"/>
      <c r="B376" s="14"/>
      <c r="C376" s="13"/>
      <c r="D376" s="39"/>
      <c r="E376" s="39"/>
      <c r="F376" s="39"/>
      <c r="G376" s="39"/>
      <c r="H376" s="14"/>
      <c r="I376" s="14"/>
      <c r="J376" s="133"/>
      <c r="K376" s="14"/>
      <c r="L376" s="14"/>
      <c r="M376" s="47"/>
      <c r="N376" s="94"/>
      <c r="O376" s="94"/>
      <c r="Q376" s="74"/>
      <c r="R376" s="74"/>
      <c r="S376" s="85"/>
      <c r="T376" s="74"/>
      <c r="U376" s="74"/>
      <c r="V376" s="47"/>
      <c r="W376" s="94"/>
      <c r="X376" s="94"/>
      <c r="Y376" s="94"/>
      <c r="Z376" s="94"/>
      <c r="AA376" s="94"/>
      <c r="AB376" s="94"/>
      <c r="AC376" s="133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</row>
    <row r="377" spans="1:123" ht="12.75">
      <c r="A377" s="13"/>
      <c r="B377" s="14"/>
      <c r="C377" s="13"/>
      <c r="D377" s="39"/>
      <c r="E377" s="39"/>
      <c r="F377" s="39"/>
      <c r="G377" s="39"/>
      <c r="H377" s="14"/>
      <c r="I377" s="14"/>
      <c r="J377" s="133"/>
      <c r="K377" s="14"/>
      <c r="L377" s="14"/>
      <c r="M377" s="47"/>
      <c r="N377" s="94"/>
      <c r="O377" s="94"/>
      <c r="Q377" s="74"/>
      <c r="R377" s="74"/>
      <c r="S377" s="85"/>
      <c r="T377" s="74"/>
      <c r="U377" s="74"/>
      <c r="V377" s="47"/>
      <c r="W377" s="94"/>
      <c r="X377" s="94"/>
      <c r="Y377" s="94"/>
      <c r="Z377" s="94"/>
      <c r="AA377" s="94"/>
      <c r="AB377" s="94"/>
      <c r="AC377" s="133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</row>
    <row r="378" spans="1:123" ht="12.75">
      <c r="A378" s="13"/>
      <c r="B378" s="14"/>
      <c r="C378" s="13"/>
      <c r="D378" s="39"/>
      <c r="E378" s="39"/>
      <c r="F378" s="39"/>
      <c r="G378" s="39"/>
      <c r="H378" s="14"/>
      <c r="I378" s="14"/>
      <c r="J378" s="133"/>
      <c r="K378" s="14"/>
      <c r="L378" s="14"/>
      <c r="M378" s="47"/>
      <c r="N378" s="94"/>
      <c r="O378" s="94"/>
      <c r="Q378" s="74"/>
      <c r="R378" s="74"/>
      <c r="S378" s="85"/>
      <c r="T378" s="74"/>
      <c r="U378" s="74"/>
      <c r="V378" s="47"/>
      <c r="W378" s="94"/>
      <c r="X378" s="94"/>
      <c r="Y378" s="94"/>
      <c r="Z378" s="94"/>
      <c r="AA378" s="94"/>
      <c r="AB378" s="94"/>
      <c r="AC378" s="133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</row>
    <row r="379" spans="1:123" ht="12.75">
      <c r="A379" s="13"/>
      <c r="B379" s="14"/>
      <c r="C379" s="13"/>
      <c r="D379" s="39"/>
      <c r="E379" s="39"/>
      <c r="F379" s="39"/>
      <c r="G379" s="39"/>
      <c r="H379" s="14"/>
      <c r="I379" s="14"/>
      <c r="J379" s="133"/>
      <c r="K379" s="14"/>
      <c r="L379" s="14"/>
      <c r="M379" s="47"/>
      <c r="N379" s="94"/>
      <c r="O379" s="94"/>
      <c r="Q379" s="74"/>
      <c r="R379" s="74"/>
      <c r="S379" s="85"/>
      <c r="T379" s="74"/>
      <c r="U379" s="74"/>
      <c r="V379" s="47"/>
      <c r="W379" s="94"/>
      <c r="X379" s="94"/>
      <c r="Y379" s="94"/>
      <c r="Z379" s="94"/>
      <c r="AA379" s="94"/>
      <c r="AB379" s="94"/>
      <c r="AC379" s="133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</row>
    <row r="380" spans="1:123" ht="12.75">
      <c r="A380" s="13"/>
      <c r="B380" s="14"/>
      <c r="C380" s="13"/>
      <c r="D380" s="39"/>
      <c r="E380" s="39"/>
      <c r="F380" s="39"/>
      <c r="G380" s="39"/>
      <c r="H380" s="14"/>
      <c r="I380" s="14"/>
      <c r="J380" s="133"/>
      <c r="K380" s="14"/>
      <c r="L380" s="14"/>
      <c r="M380" s="47"/>
      <c r="N380" s="94"/>
      <c r="O380" s="94"/>
      <c r="Q380" s="74"/>
      <c r="R380" s="74"/>
      <c r="S380" s="85"/>
      <c r="T380" s="74"/>
      <c r="U380" s="74"/>
      <c r="V380" s="47"/>
      <c r="W380" s="94"/>
      <c r="X380" s="94"/>
      <c r="Y380" s="94"/>
      <c r="Z380" s="94"/>
      <c r="AA380" s="94"/>
      <c r="AB380" s="94"/>
      <c r="AC380" s="133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</row>
    <row r="381" spans="1:123" ht="12.75">
      <c r="A381" s="13"/>
      <c r="B381" s="14"/>
      <c r="C381" s="13"/>
      <c r="D381" s="39"/>
      <c r="E381" s="39"/>
      <c r="F381" s="39"/>
      <c r="G381" s="39"/>
      <c r="H381" s="14"/>
      <c r="I381" s="14"/>
      <c r="J381" s="133"/>
      <c r="K381" s="14"/>
      <c r="L381" s="14"/>
      <c r="M381" s="47"/>
      <c r="N381" s="94"/>
      <c r="O381" s="94"/>
      <c r="Q381" s="74"/>
      <c r="R381" s="74"/>
      <c r="S381" s="85"/>
      <c r="T381" s="74"/>
      <c r="U381" s="74"/>
      <c r="V381" s="47"/>
      <c r="W381" s="94"/>
      <c r="X381" s="94"/>
      <c r="Y381" s="94"/>
      <c r="Z381" s="94"/>
      <c r="AA381" s="94"/>
      <c r="AB381" s="94"/>
      <c r="AC381" s="133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</row>
    <row r="382" spans="1:123" ht="12.75">
      <c r="A382" s="13"/>
      <c r="B382" s="14"/>
      <c r="C382" s="13"/>
      <c r="D382" s="39"/>
      <c r="E382" s="39"/>
      <c r="F382" s="39"/>
      <c r="G382" s="39"/>
      <c r="H382" s="14"/>
      <c r="I382" s="14"/>
      <c r="J382" s="133"/>
      <c r="K382" s="14"/>
      <c r="L382" s="14"/>
      <c r="M382" s="47"/>
      <c r="N382" s="94"/>
      <c r="O382" s="94"/>
      <c r="Q382" s="74"/>
      <c r="R382" s="74"/>
      <c r="S382" s="85"/>
      <c r="T382" s="74"/>
      <c r="U382" s="74"/>
      <c r="V382" s="47"/>
      <c r="W382" s="94"/>
      <c r="X382" s="94"/>
      <c r="Y382" s="94"/>
      <c r="Z382" s="94"/>
      <c r="AA382" s="94"/>
      <c r="AB382" s="94"/>
      <c r="AC382" s="133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</row>
    <row r="383" spans="1:123" ht="12.75">
      <c r="A383" s="13"/>
      <c r="B383" s="14"/>
      <c r="C383" s="13"/>
      <c r="D383" s="39"/>
      <c r="E383" s="39"/>
      <c r="F383" s="39"/>
      <c r="G383" s="39"/>
      <c r="H383" s="14"/>
      <c r="I383" s="14"/>
      <c r="J383" s="133"/>
      <c r="K383" s="14"/>
      <c r="L383" s="14"/>
      <c r="M383" s="47"/>
      <c r="N383" s="94"/>
      <c r="O383" s="94"/>
      <c r="Q383" s="74"/>
      <c r="R383" s="74"/>
      <c r="S383" s="85"/>
      <c r="T383" s="74"/>
      <c r="U383" s="74"/>
      <c r="V383" s="47"/>
      <c r="W383" s="94"/>
      <c r="X383" s="94"/>
      <c r="Y383" s="94"/>
      <c r="Z383" s="94"/>
      <c r="AA383" s="94"/>
      <c r="AB383" s="94"/>
      <c r="AC383" s="13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</row>
    <row r="384" spans="1:123" ht="12.75">
      <c r="A384" s="13"/>
      <c r="B384" s="14"/>
      <c r="C384" s="13"/>
      <c r="D384" s="39"/>
      <c r="E384" s="39"/>
      <c r="F384" s="39"/>
      <c r="G384" s="39"/>
      <c r="H384" s="14"/>
      <c r="I384" s="14"/>
      <c r="J384" s="133"/>
      <c r="K384" s="14"/>
      <c r="L384" s="14"/>
      <c r="M384" s="47"/>
      <c r="N384" s="94"/>
      <c r="O384" s="94"/>
      <c r="Q384" s="74"/>
      <c r="R384" s="74"/>
      <c r="S384" s="85"/>
      <c r="T384" s="74"/>
      <c r="U384" s="74"/>
      <c r="V384" s="47"/>
      <c r="W384" s="94"/>
      <c r="X384" s="94"/>
      <c r="Y384" s="94"/>
      <c r="Z384" s="94"/>
      <c r="AA384" s="94"/>
      <c r="AB384" s="94"/>
      <c r="AC384" s="133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</row>
    <row r="385" spans="1:123" ht="12.75">
      <c r="A385" s="13"/>
      <c r="B385" s="14"/>
      <c r="C385" s="13"/>
      <c r="D385" s="39"/>
      <c r="E385" s="39"/>
      <c r="F385" s="39"/>
      <c r="G385" s="39"/>
      <c r="H385" s="14"/>
      <c r="I385" s="14"/>
      <c r="J385" s="133"/>
      <c r="K385" s="14"/>
      <c r="L385" s="14"/>
      <c r="M385" s="47"/>
      <c r="N385" s="94"/>
      <c r="O385" s="94"/>
      <c r="Q385" s="74"/>
      <c r="R385" s="74"/>
      <c r="S385" s="85"/>
      <c r="T385" s="74"/>
      <c r="U385" s="74"/>
      <c r="V385" s="47"/>
      <c r="W385" s="94"/>
      <c r="X385" s="94"/>
      <c r="Y385" s="94"/>
      <c r="Z385" s="94"/>
      <c r="AA385" s="94"/>
      <c r="AB385" s="94"/>
      <c r="AC385" s="133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</row>
    <row r="386" spans="1:123" ht="12.75">
      <c r="A386" s="13"/>
      <c r="B386" s="14"/>
      <c r="C386" s="13"/>
      <c r="D386" s="39"/>
      <c r="E386" s="39"/>
      <c r="F386" s="39"/>
      <c r="G386" s="39"/>
      <c r="H386" s="14"/>
      <c r="I386" s="14"/>
      <c r="J386" s="133"/>
      <c r="K386" s="14"/>
      <c r="L386" s="14"/>
      <c r="M386" s="47"/>
      <c r="N386" s="94"/>
      <c r="O386" s="94"/>
      <c r="Q386" s="74"/>
      <c r="R386" s="74"/>
      <c r="S386" s="85"/>
      <c r="T386" s="74"/>
      <c r="U386" s="74"/>
      <c r="V386" s="47"/>
      <c r="W386" s="94"/>
      <c r="X386" s="94"/>
      <c r="Y386" s="94"/>
      <c r="Z386" s="94"/>
      <c r="AA386" s="94"/>
      <c r="AB386" s="94"/>
      <c r="AC386" s="133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</row>
    <row r="387" spans="1:123" ht="12.75">
      <c r="A387" s="13"/>
      <c r="B387" s="14"/>
      <c r="C387" s="13"/>
      <c r="D387" s="39"/>
      <c r="E387" s="39"/>
      <c r="F387" s="39"/>
      <c r="G387" s="39"/>
      <c r="H387" s="14"/>
      <c r="I387" s="14"/>
      <c r="J387" s="133"/>
      <c r="K387" s="14"/>
      <c r="L387" s="14"/>
      <c r="M387" s="47"/>
      <c r="N387" s="94"/>
      <c r="O387" s="94"/>
      <c r="Q387" s="74"/>
      <c r="R387" s="74"/>
      <c r="S387" s="85"/>
      <c r="T387" s="74"/>
      <c r="U387" s="74"/>
      <c r="V387" s="47"/>
      <c r="W387" s="94"/>
      <c r="X387" s="94"/>
      <c r="Y387" s="94"/>
      <c r="Z387" s="94"/>
      <c r="AA387" s="94"/>
      <c r="AB387" s="94"/>
      <c r="AC387" s="133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</row>
    <row r="388" spans="1:123" ht="12.75">
      <c r="A388" s="13"/>
      <c r="B388" s="14"/>
      <c r="C388" s="13"/>
      <c r="D388" s="39"/>
      <c r="E388" s="39"/>
      <c r="F388" s="39"/>
      <c r="G388" s="39"/>
      <c r="H388" s="14"/>
      <c r="I388" s="14"/>
      <c r="J388" s="133"/>
      <c r="K388" s="14"/>
      <c r="L388" s="14"/>
      <c r="M388" s="47"/>
      <c r="N388" s="94"/>
      <c r="O388" s="94"/>
      <c r="Q388" s="74"/>
      <c r="R388" s="74"/>
      <c r="S388" s="85"/>
      <c r="T388" s="74"/>
      <c r="U388" s="74"/>
      <c r="V388" s="47"/>
      <c r="W388" s="94"/>
      <c r="X388" s="94"/>
      <c r="Y388" s="94"/>
      <c r="Z388" s="94"/>
      <c r="AA388" s="94"/>
      <c r="AB388" s="94"/>
      <c r="AC388" s="133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</row>
    <row r="389" spans="1:123" ht="12.75">
      <c r="A389" s="13"/>
      <c r="B389" s="14"/>
      <c r="C389" s="13"/>
      <c r="D389" s="39"/>
      <c r="E389" s="39"/>
      <c r="F389" s="39"/>
      <c r="G389" s="39"/>
      <c r="H389" s="14"/>
      <c r="I389" s="14"/>
      <c r="J389" s="133"/>
      <c r="K389" s="14"/>
      <c r="L389" s="14"/>
      <c r="M389" s="47"/>
      <c r="N389" s="94"/>
      <c r="O389" s="94"/>
      <c r="Q389" s="74"/>
      <c r="R389" s="74"/>
      <c r="S389" s="85"/>
      <c r="T389" s="74"/>
      <c r="U389" s="74"/>
      <c r="V389" s="47"/>
      <c r="W389" s="94"/>
      <c r="X389" s="94"/>
      <c r="Y389" s="94"/>
      <c r="Z389" s="94"/>
      <c r="AA389" s="94"/>
      <c r="AB389" s="94"/>
      <c r="AC389" s="133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</row>
  </sheetData>
  <sheetProtection/>
  <mergeCells count="1">
    <mergeCell ref="A366:Y366"/>
  </mergeCells>
  <conditionalFormatting sqref="M346:M349 M358:M365 M351:M356 M1:M49 V1:V49 M54:M344 V54:V344 M367:M65536">
    <cfRule type="cellIs" priority="730" dxfId="2" operator="notEqual" stopIfTrue="1">
      <formula>0</formula>
    </cfRule>
  </conditionalFormatting>
  <conditionalFormatting sqref="V346:V349 V358:V365 V351:V356 V367:V65536">
    <cfRule type="cellIs" priority="728" dxfId="2" operator="notEqual" stopIfTrue="1">
      <formula>0</formula>
    </cfRule>
  </conditionalFormatting>
  <conditionalFormatting sqref="M50 M53">
    <cfRule type="cellIs" priority="727" dxfId="2" operator="notEqual" stopIfTrue="1">
      <formula>0</formula>
    </cfRule>
  </conditionalFormatting>
  <conditionalFormatting sqref="V50 V53">
    <cfRule type="cellIs" priority="726" dxfId="2" operator="notEqual" stopIfTrue="1">
      <formula>0</formula>
    </cfRule>
  </conditionalFormatting>
  <conditionalFormatting sqref="M345">
    <cfRule type="cellIs" priority="725" dxfId="2" operator="notEqual" stopIfTrue="1">
      <formula>0</formula>
    </cfRule>
  </conditionalFormatting>
  <conditionalFormatting sqref="M357">
    <cfRule type="cellIs" priority="724" dxfId="2" operator="notEqual" stopIfTrue="1">
      <formula>0</formula>
    </cfRule>
  </conditionalFormatting>
  <conditionalFormatting sqref="M350">
    <cfRule type="cellIs" priority="723" dxfId="2" operator="notEqual" stopIfTrue="1">
      <formula>0</formula>
    </cfRule>
  </conditionalFormatting>
  <conditionalFormatting sqref="V345">
    <cfRule type="cellIs" priority="722" dxfId="2" operator="notEqual" stopIfTrue="1">
      <formula>0</formula>
    </cfRule>
  </conditionalFormatting>
  <conditionalFormatting sqref="V357">
    <cfRule type="cellIs" priority="721" dxfId="2" operator="notEqual" stopIfTrue="1">
      <formula>0</formula>
    </cfRule>
  </conditionalFormatting>
  <conditionalFormatting sqref="V350">
    <cfRule type="cellIs" priority="720" dxfId="2" operator="notEqual" stopIfTrue="1">
      <formula>0</formula>
    </cfRule>
  </conditionalFormatting>
  <conditionalFormatting sqref="L2">
    <cfRule type="expression" priority="719" dxfId="2" stopIfTrue="1">
      <formula>$L$2&lt;&gt;$L$8</formula>
    </cfRule>
  </conditionalFormatting>
  <conditionalFormatting sqref="Y2">
    <cfRule type="expression" priority="718" dxfId="2" stopIfTrue="1">
      <formula>$Y$2&lt;&gt;$Y$8</formula>
    </cfRule>
  </conditionalFormatting>
  <conditionalFormatting sqref="U2">
    <cfRule type="expression" priority="717" dxfId="2" stopIfTrue="1">
      <formula>$Y$2&lt;&gt;$Y$8</formula>
    </cfRule>
  </conditionalFormatting>
  <conditionalFormatting sqref="M51:M52 V51:V52">
    <cfRule type="cellIs" priority="716" dxfId="2" operator="notEqual" stopIfTrue="1">
      <formula>0</formula>
    </cfRule>
  </conditionalFormatting>
  <conditionalFormatting sqref="AA2">
    <cfRule type="expression" priority="711" dxfId="2" stopIfTrue="1">
      <formula>$Y$2&lt;&gt;$Y$8</formula>
    </cfRule>
  </conditionalFormatting>
  <conditionalFormatting sqref="AB2">
    <cfRule type="expression" priority="710" dxfId="2" stopIfTrue="1">
      <formula>$Y$2&lt;&gt;$Y$8</formula>
    </cfRule>
  </conditionalFormatting>
  <conditionalFormatting sqref="AC2">
    <cfRule type="expression" priority="709" dxfId="2" stopIfTrue="1">
      <formula>$Y$2&lt;&gt;$Y$8</formula>
    </cfRule>
  </conditionalFormatting>
  <conditionalFormatting sqref="AC17">
    <cfRule type="expression" priority="706" dxfId="2" stopIfTrue="1">
      <formula>AF17=3</formula>
    </cfRule>
    <cfRule type="expression" priority="707" dxfId="1" stopIfTrue="1">
      <formula>AE17=2</formula>
    </cfRule>
    <cfRule type="expression" priority="708" dxfId="0" stopIfTrue="1">
      <formula>AD17=1</formula>
    </cfRule>
  </conditionalFormatting>
  <conditionalFormatting sqref="AC15">
    <cfRule type="expression" priority="703" dxfId="2" stopIfTrue="1">
      <formula>AF15=3</formula>
    </cfRule>
    <cfRule type="expression" priority="704" dxfId="1" stopIfTrue="1">
      <formula>AE15=2</formula>
    </cfRule>
    <cfRule type="expression" priority="705" dxfId="0" stopIfTrue="1">
      <formula>AD15=1</formula>
    </cfRule>
  </conditionalFormatting>
  <conditionalFormatting sqref="AC14">
    <cfRule type="expression" priority="700" dxfId="2" stopIfTrue="1">
      <formula>AF14=3</formula>
    </cfRule>
    <cfRule type="expression" priority="701" dxfId="1" stopIfTrue="1">
      <formula>AE14=2</formula>
    </cfRule>
    <cfRule type="expression" priority="702" dxfId="0" stopIfTrue="1">
      <formula>AD14=1</formula>
    </cfRule>
  </conditionalFormatting>
  <conditionalFormatting sqref="AC10">
    <cfRule type="expression" priority="697" dxfId="2" stopIfTrue="1">
      <formula>AF10=3</formula>
    </cfRule>
    <cfRule type="expression" priority="698" dxfId="1" stopIfTrue="1">
      <formula>AE10=2</formula>
    </cfRule>
    <cfRule type="expression" priority="699" dxfId="0" stopIfTrue="1">
      <formula>AD10=1</formula>
    </cfRule>
  </conditionalFormatting>
  <conditionalFormatting sqref="AC8">
    <cfRule type="expression" priority="694" dxfId="2" stopIfTrue="1">
      <formula>AF8=3</formula>
    </cfRule>
    <cfRule type="expression" priority="695" dxfId="1" stopIfTrue="1">
      <formula>AE8=2</formula>
    </cfRule>
    <cfRule type="expression" priority="696" dxfId="0" stopIfTrue="1">
      <formula>AD8=1</formula>
    </cfRule>
  </conditionalFormatting>
  <conditionalFormatting sqref="AC91">
    <cfRule type="expression" priority="691" dxfId="2" stopIfTrue="1">
      <formula>AF91=3</formula>
    </cfRule>
    <cfRule type="expression" priority="692" dxfId="1" stopIfTrue="1">
      <formula>AE91=2</formula>
    </cfRule>
    <cfRule type="expression" priority="693" dxfId="0" stopIfTrue="1">
      <formula>AD91=1</formula>
    </cfRule>
  </conditionalFormatting>
  <conditionalFormatting sqref="AC119">
    <cfRule type="expression" priority="688" dxfId="2" stopIfTrue="1">
      <formula>AF119=3</formula>
    </cfRule>
    <cfRule type="expression" priority="689" dxfId="1" stopIfTrue="1">
      <formula>AE119=2</formula>
    </cfRule>
    <cfRule type="expression" priority="690" dxfId="0" stopIfTrue="1">
      <formula>AD119=1</formula>
    </cfRule>
  </conditionalFormatting>
  <conditionalFormatting sqref="AC179">
    <cfRule type="expression" priority="685" dxfId="2" stopIfTrue="1">
      <formula>AF179=3</formula>
    </cfRule>
    <cfRule type="expression" priority="686" dxfId="1" stopIfTrue="1">
      <formula>AE179=2</formula>
    </cfRule>
    <cfRule type="expression" priority="687" dxfId="0" stopIfTrue="1">
      <formula>AD179=1</formula>
    </cfRule>
  </conditionalFormatting>
  <conditionalFormatting sqref="AC242">
    <cfRule type="expression" priority="682" dxfId="2" stopIfTrue="1">
      <formula>AF242=3</formula>
    </cfRule>
    <cfRule type="expression" priority="683" dxfId="1" stopIfTrue="1">
      <formula>AE242=2</formula>
    </cfRule>
    <cfRule type="expression" priority="684" dxfId="0" stopIfTrue="1">
      <formula>AD242=1</formula>
    </cfRule>
  </conditionalFormatting>
  <conditionalFormatting sqref="AC310">
    <cfRule type="expression" priority="679" dxfId="2" stopIfTrue="1">
      <formula>AF310=3</formula>
    </cfRule>
    <cfRule type="expression" priority="680" dxfId="1" stopIfTrue="1">
      <formula>AE310=2</formula>
    </cfRule>
    <cfRule type="expression" priority="681" dxfId="0" stopIfTrue="1">
      <formula>AD310=1</formula>
    </cfRule>
  </conditionalFormatting>
  <conditionalFormatting sqref="AC12">
    <cfRule type="expression" priority="676" dxfId="2" stopIfTrue="1">
      <formula>AF12=3</formula>
    </cfRule>
    <cfRule type="expression" priority="677" dxfId="1" stopIfTrue="1">
      <formula>AE12=2</formula>
    </cfRule>
    <cfRule type="expression" priority="678" dxfId="0" stopIfTrue="1">
      <formula>AD12=1</formula>
    </cfRule>
  </conditionalFormatting>
  <conditionalFormatting sqref="AC22">
    <cfRule type="expression" priority="673" dxfId="2" stopIfTrue="1">
      <formula>AF22=3</formula>
    </cfRule>
    <cfRule type="expression" priority="674" dxfId="1" stopIfTrue="1">
      <formula>AE22=2</formula>
    </cfRule>
    <cfRule type="expression" priority="675" dxfId="0" stopIfTrue="1">
      <formula>AD22=1</formula>
    </cfRule>
  </conditionalFormatting>
  <conditionalFormatting sqref="AC27">
    <cfRule type="expression" priority="670" dxfId="2" stopIfTrue="1">
      <formula>AF27=3</formula>
    </cfRule>
    <cfRule type="expression" priority="671" dxfId="1" stopIfTrue="1">
      <formula>AE27=2</formula>
    </cfRule>
    <cfRule type="expression" priority="672" dxfId="0" stopIfTrue="1">
      <formula>AD27=1</formula>
    </cfRule>
  </conditionalFormatting>
  <conditionalFormatting sqref="AC39">
    <cfRule type="expression" priority="667" dxfId="2" stopIfTrue="1">
      <formula>AF39=3</formula>
    </cfRule>
    <cfRule type="expression" priority="668" dxfId="1" stopIfTrue="1">
      <formula>AE39=2</formula>
    </cfRule>
    <cfRule type="expression" priority="669" dxfId="0" stopIfTrue="1">
      <formula>AD39=1</formula>
    </cfRule>
  </conditionalFormatting>
  <conditionalFormatting sqref="AC47">
    <cfRule type="expression" priority="664" dxfId="2" stopIfTrue="1">
      <formula>AF47=3</formula>
    </cfRule>
    <cfRule type="expression" priority="665" dxfId="1" stopIfTrue="1">
      <formula>AE47=2</formula>
    </cfRule>
    <cfRule type="expression" priority="666" dxfId="0" stopIfTrue="1">
      <formula>AD47=1</formula>
    </cfRule>
  </conditionalFormatting>
  <conditionalFormatting sqref="AC54">
    <cfRule type="expression" priority="661" dxfId="2" stopIfTrue="1">
      <formula>AF54=3</formula>
    </cfRule>
    <cfRule type="expression" priority="662" dxfId="1" stopIfTrue="1">
      <formula>AE54=2</formula>
    </cfRule>
    <cfRule type="expression" priority="663" dxfId="0" stopIfTrue="1">
      <formula>AD54=1</formula>
    </cfRule>
  </conditionalFormatting>
  <conditionalFormatting sqref="AC59">
    <cfRule type="expression" priority="658" dxfId="2" stopIfTrue="1">
      <formula>AF59=3</formula>
    </cfRule>
    <cfRule type="expression" priority="659" dxfId="1" stopIfTrue="1">
      <formula>AE59=2</formula>
    </cfRule>
    <cfRule type="expression" priority="660" dxfId="0" stopIfTrue="1">
      <formula>AD59=1</formula>
    </cfRule>
  </conditionalFormatting>
  <conditionalFormatting sqref="AC70">
    <cfRule type="expression" priority="655" dxfId="2" stopIfTrue="1">
      <formula>AF70=3</formula>
    </cfRule>
    <cfRule type="expression" priority="656" dxfId="1" stopIfTrue="1">
      <formula>AE70=2</formula>
    </cfRule>
    <cfRule type="expression" priority="657" dxfId="0" stopIfTrue="1">
      <formula>AD70=1</formula>
    </cfRule>
  </conditionalFormatting>
  <conditionalFormatting sqref="AC75">
    <cfRule type="expression" priority="652" dxfId="2" stopIfTrue="1">
      <formula>AF75=3</formula>
    </cfRule>
    <cfRule type="expression" priority="653" dxfId="1" stopIfTrue="1">
      <formula>AE75=2</formula>
    </cfRule>
    <cfRule type="expression" priority="654" dxfId="0" stopIfTrue="1">
      <formula>AD75=1</formula>
    </cfRule>
  </conditionalFormatting>
  <conditionalFormatting sqref="AC80">
    <cfRule type="expression" priority="649" dxfId="2" stopIfTrue="1">
      <formula>AF80=3</formula>
    </cfRule>
    <cfRule type="expression" priority="650" dxfId="1" stopIfTrue="1">
      <formula>AE80=2</formula>
    </cfRule>
    <cfRule type="expression" priority="651" dxfId="0" stopIfTrue="1">
      <formula>AD80=1</formula>
    </cfRule>
  </conditionalFormatting>
  <conditionalFormatting sqref="AC85">
    <cfRule type="expression" priority="646" dxfId="2" stopIfTrue="1">
      <formula>AF85=3</formula>
    </cfRule>
    <cfRule type="expression" priority="647" dxfId="1" stopIfTrue="1">
      <formula>AE85=2</formula>
    </cfRule>
    <cfRule type="expression" priority="648" dxfId="0" stopIfTrue="1">
      <formula>AD85=1</formula>
    </cfRule>
  </conditionalFormatting>
  <conditionalFormatting sqref="AC93">
    <cfRule type="expression" priority="643" dxfId="2" stopIfTrue="1">
      <formula>AF93=3</formula>
    </cfRule>
    <cfRule type="expression" priority="644" dxfId="1" stopIfTrue="1">
      <formula>AE93=2</formula>
    </cfRule>
    <cfRule type="expression" priority="645" dxfId="0" stopIfTrue="1">
      <formula>AD93=1</formula>
    </cfRule>
  </conditionalFormatting>
  <conditionalFormatting sqref="AC98">
    <cfRule type="expression" priority="640" dxfId="2" stopIfTrue="1">
      <formula>AF98=3</formula>
    </cfRule>
    <cfRule type="expression" priority="641" dxfId="1" stopIfTrue="1">
      <formula>AE98=2</formula>
    </cfRule>
    <cfRule type="expression" priority="642" dxfId="0" stopIfTrue="1">
      <formula>AD98=1</formula>
    </cfRule>
  </conditionalFormatting>
  <conditionalFormatting sqref="AC108">
    <cfRule type="expression" priority="634" dxfId="2" stopIfTrue="1">
      <formula>AF108=3</formula>
    </cfRule>
    <cfRule type="expression" priority="635" dxfId="1" stopIfTrue="1">
      <formula>AE108=2</formula>
    </cfRule>
    <cfRule type="expression" priority="636" dxfId="0" stopIfTrue="1">
      <formula>AD108=1</formula>
    </cfRule>
  </conditionalFormatting>
  <conditionalFormatting sqref="AC113">
    <cfRule type="expression" priority="631" dxfId="2" stopIfTrue="1">
      <formula>AF113=3</formula>
    </cfRule>
    <cfRule type="expression" priority="632" dxfId="1" stopIfTrue="1">
      <formula>AE113=2</formula>
    </cfRule>
    <cfRule type="expression" priority="633" dxfId="0" stopIfTrue="1">
      <formula>AD113=1</formula>
    </cfRule>
  </conditionalFormatting>
  <conditionalFormatting sqref="AC121">
    <cfRule type="expression" priority="628" dxfId="2" stopIfTrue="1">
      <formula>AF121=3</formula>
    </cfRule>
    <cfRule type="expression" priority="629" dxfId="1" stopIfTrue="1">
      <formula>AE121=2</formula>
    </cfRule>
    <cfRule type="expression" priority="630" dxfId="0" stopIfTrue="1">
      <formula>AD121=1</formula>
    </cfRule>
  </conditionalFormatting>
  <conditionalFormatting sqref="AC128">
    <cfRule type="expression" priority="625" dxfId="2" stopIfTrue="1">
      <formula>AF128=3</formula>
    </cfRule>
    <cfRule type="expression" priority="626" dxfId="1" stopIfTrue="1">
      <formula>AE128=2</formula>
    </cfRule>
    <cfRule type="expression" priority="627" dxfId="0" stopIfTrue="1">
      <formula>AD128=1</formula>
    </cfRule>
  </conditionalFormatting>
  <conditionalFormatting sqref="AC137">
    <cfRule type="expression" priority="622" dxfId="2" stopIfTrue="1">
      <formula>AF137=3</formula>
    </cfRule>
    <cfRule type="expression" priority="623" dxfId="1" stopIfTrue="1">
      <formula>AE137=2</formula>
    </cfRule>
    <cfRule type="expression" priority="624" dxfId="0" stopIfTrue="1">
      <formula>AD137=1</formula>
    </cfRule>
  </conditionalFormatting>
  <conditionalFormatting sqref="AC142">
    <cfRule type="expression" priority="619" dxfId="2" stopIfTrue="1">
      <formula>AF142=3</formula>
    </cfRule>
    <cfRule type="expression" priority="620" dxfId="1" stopIfTrue="1">
      <formula>AE142=2</formula>
    </cfRule>
    <cfRule type="expression" priority="621" dxfId="0" stopIfTrue="1">
      <formula>AD142=1</formula>
    </cfRule>
  </conditionalFormatting>
  <conditionalFormatting sqref="AC147">
    <cfRule type="expression" priority="616" dxfId="2" stopIfTrue="1">
      <formula>AF147=3</formula>
    </cfRule>
    <cfRule type="expression" priority="617" dxfId="1" stopIfTrue="1">
      <formula>AE147=2</formula>
    </cfRule>
    <cfRule type="expression" priority="618" dxfId="0" stopIfTrue="1">
      <formula>AD147=1</formula>
    </cfRule>
  </conditionalFormatting>
  <conditionalFormatting sqref="AC152">
    <cfRule type="expression" priority="613" dxfId="2" stopIfTrue="1">
      <formula>AF152=3</formula>
    </cfRule>
    <cfRule type="expression" priority="614" dxfId="1" stopIfTrue="1">
      <formula>AE152=2</formula>
    </cfRule>
    <cfRule type="expression" priority="615" dxfId="0" stopIfTrue="1">
      <formula>AD152=1</formula>
    </cfRule>
  </conditionalFormatting>
  <conditionalFormatting sqref="AC157">
    <cfRule type="expression" priority="610" dxfId="2" stopIfTrue="1">
      <formula>AF157=3</formula>
    </cfRule>
    <cfRule type="expression" priority="611" dxfId="1" stopIfTrue="1">
      <formula>AE157=2</formula>
    </cfRule>
    <cfRule type="expression" priority="612" dxfId="0" stopIfTrue="1">
      <formula>AD157=1</formula>
    </cfRule>
  </conditionalFormatting>
  <conditionalFormatting sqref="AC164">
    <cfRule type="expression" priority="607" dxfId="2" stopIfTrue="1">
      <formula>AF164=3</formula>
    </cfRule>
    <cfRule type="expression" priority="608" dxfId="1" stopIfTrue="1">
      <formula>AE164=2</formula>
    </cfRule>
    <cfRule type="expression" priority="609" dxfId="0" stopIfTrue="1">
      <formula>AD164=1</formula>
    </cfRule>
  </conditionalFormatting>
  <conditionalFormatting sqref="AC169">
    <cfRule type="expression" priority="604" dxfId="2" stopIfTrue="1">
      <formula>AF169=3</formula>
    </cfRule>
    <cfRule type="expression" priority="605" dxfId="1" stopIfTrue="1">
      <formula>AE169=2</formula>
    </cfRule>
    <cfRule type="expression" priority="606" dxfId="0" stopIfTrue="1">
      <formula>AD169=1</formula>
    </cfRule>
  </conditionalFormatting>
  <conditionalFormatting sqref="AC181">
    <cfRule type="expression" priority="601" dxfId="2" stopIfTrue="1">
      <formula>AF181=3</formula>
    </cfRule>
    <cfRule type="expression" priority="602" dxfId="1" stopIfTrue="1">
      <formula>AE181=2</formula>
    </cfRule>
    <cfRule type="expression" priority="603" dxfId="0" stopIfTrue="1">
      <formula>AD181=1</formula>
    </cfRule>
  </conditionalFormatting>
  <conditionalFormatting sqref="AC186">
    <cfRule type="expression" priority="598" dxfId="2" stopIfTrue="1">
      <formula>AF186=3</formula>
    </cfRule>
    <cfRule type="expression" priority="599" dxfId="1" stopIfTrue="1">
      <formula>AE186=2</formula>
    </cfRule>
    <cfRule type="expression" priority="600" dxfId="0" stopIfTrue="1">
      <formula>AD186=1</formula>
    </cfRule>
  </conditionalFormatting>
  <conditionalFormatting sqref="AC191">
    <cfRule type="expression" priority="595" dxfId="2" stopIfTrue="1">
      <formula>AF191=3</formula>
    </cfRule>
    <cfRule type="expression" priority="596" dxfId="1" stopIfTrue="1">
      <formula>AE191=2</formula>
    </cfRule>
    <cfRule type="expression" priority="597" dxfId="0" stopIfTrue="1">
      <formula>AD191=1</formula>
    </cfRule>
  </conditionalFormatting>
  <conditionalFormatting sqref="AC196">
    <cfRule type="expression" priority="592" dxfId="2" stopIfTrue="1">
      <formula>AF196=3</formula>
    </cfRule>
    <cfRule type="expression" priority="593" dxfId="1" stopIfTrue="1">
      <formula>AE196=2</formula>
    </cfRule>
    <cfRule type="expression" priority="594" dxfId="0" stopIfTrue="1">
      <formula>AD196=1</formula>
    </cfRule>
  </conditionalFormatting>
  <conditionalFormatting sqref="AC201">
    <cfRule type="expression" priority="589" dxfId="2" stopIfTrue="1">
      <formula>AF201=3</formula>
    </cfRule>
    <cfRule type="expression" priority="590" dxfId="1" stopIfTrue="1">
      <formula>AE201=2</formula>
    </cfRule>
    <cfRule type="expression" priority="591" dxfId="0" stopIfTrue="1">
      <formula>AD201=1</formula>
    </cfRule>
  </conditionalFormatting>
  <conditionalFormatting sqref="AC206">
    <cfRule type="expression" priority="586" dxfId="2" stopIfTrue="1">
      <formula>AF206=3</formula>
    </cfRule>
    <cfRule type="expression" priority="587" dxfId="1" stopIfTrue="1">
      <formula>AE206=2</formula>
    </cfRule>
    <cfRule type="expression" priority="588" dxfId="0" stopIfTrue="1">
      <formula>AD206=1</formula>
    </cfRule>
  </conditionalFormatting>
  <conditionalFormatting sqref="AC211">
    <cfRule type="expression" priority="583" dxfId="2" stopIfTrue="1">
      <formula>AF211=3</formula>
    </cfRule>
    <cfRule type="expression" priority="584" dxfId="1" stopIfTrue="1">
      <formula>AE211=2</formula>
    </cfRule>
    <cfRule type="expression" priority="585" dxfId="0" stopIfTrue="1">
      <formula>AD211=1</formula>
    </cfRule>
  </conditionalFormatting>
  <conditionalFormatting sqref="AC216">
    <cfRule type="expression" priority="580" dxfId="2" stopIfTrue="1">
      <formula>AF216=3</formula>
    </cfRule>
    <cfRule type="expression" priority="581" dxfId="1" stopIfTrue="1">
      <formula>AE216=2</formula>
    </cfRule>
    <cfRule type="expression" priority="582" dxfId="0" stopIfTrue="1">
      <formula>AD216=1</formula>
    </cfRule>
  </conditionalFormatting>
  <conditionalFormatting sqref="AC221">
    <cfRule type="expression" priority="577" dxfId="2" stopIfTrue="1">
      <formula>AF221=3</formula>
    </cfRule>
    <cfRule type="expression" priority="578" dxfId="1" stopIfTrue="1">
      <formula>AE221=2</formula>
    </cfRule>
    <cfRule type="expression" priority="579" dxfId="0" stopIfTrue="1">
      <formula>AD221=1</formula>
    </cfRule>
  </conditionalFormatting>
  <conditionalFormatting sqref="AC226">
    <cfRule type="expression" priority="574" dxfId="2" stopIfTrue="1">
      <formula>AF226=3</formula>
    </cfRule>
    <cfRule type="expression" priority="575" dxfId="1" stopIfTrue="1">
      <formula>AE226=2</formula>
    </cfRule>
    <cfRule type="expression" priority="576" dxfId="0" stopIfTrue="1">
      <formula>AD226=1</formula>
    </cfRule>
  </conditionalFormatting>
  <conditionalFormatting sqref="AC231">
    <cfRule type="expression" priority="571" dxfId="2" stopIfTrue="1">
      <formula>AF231=3</formula>
    </cfRule>
    <cfRule type="expression" priority="572" dxfId="1" stopIfTrue="1">
      <formula>AE231=2</formula>
    </cfRule>
    <cfRule type="expression" priority="573" dxfId="0" stopIfTrue="1">
      <formula>AD231=1</formula>
    </cfRule>
  </conditionalFormatting>
  <conditionalFormatting sqref="AC236">
    <cfRule type="expression" priority="568" dxfId="2" stopIfTrue="1">
      <formula>AF236=3</formula>
    </cfRule>
    <cfRule type="expression" priority="569" dxfId="1" stopIfTrue="1">
      <formula>AE236=2</formula>
    </cfRule>
    <cfRule type="expression" priority="570" dxfId="0" stopIfTrue="1">
      <formula>AD236=1</formula>
    </cfRule>
  </conditionalFormatting>
  <conditionalFormatting sqref="AC244">
    <cfRule type="expression" priority="565" dxfId="2" stopIfTrue="1">
      <formula>AF244=3</formula>
    </cfRule>
    <cfRule type="expression" priority="566" dxfId="1" stopIfTrue="1">
      <formula>AE244=2</formula>
    </cfRule>
    <cfRule type="expression" priority="567" dxfId="0" stopIfTrue="1">
      <formula>AD244=1</formula>
    </cfRule>
  </conditionalFormatting>
  <conditionalFormatting sqref="AC249">
    <cfRule type="expression" priority="562" dxfId="2" stopIfTrue="1">
      <formula>AF249=3</formula>
    </cfRule>
    <cfRule type="expression" priority="563" dxfId="1" stopIfTrue="1">
      <formula>AE249=2</formula>
    </cfRule>
    <cfRule type="expression" priority="564" dxfId="0" stopIfTrue="1">
      <formula>AD249=1</formula>
    </cfRule>
  </conditionalFormatting>
  <conditionalFormatting sqref="AC257">
    <cfRule type="expression" priority="559" dxfId="2" stopIfTrue="1">
      <formula>AF257=3</formula>
    </cfRule>
    <cfRule type="expression" priority="560" dxfId="1" stopIfTrue="1">
      <formula>AE257=2</formula>
    </cfRule>
    <cfRule type="expression" priority="561" dxfId="0" stopIfTrue="1">
      <formula>AD257=1</formula>
    </cfRule>
  </conditionalFormatting>
  <conditionalFormatting sqref="AC268">
    <cfRule type="expression" priority="556" dxfId="2" stopIfTrue="1">
      <formula>AF268=3</formula>
    </cfRule>
    <cfRule type="expression" priority="557" dxfId="1" stopIfTrue="1">
      <formula>AE268=2</formula>
    </cfRule>
    <cfRule type="expression" priority="558" dxfId="0" stopIfTrue="1">
      <formula>AD268=1</formula>
    </cfRule>
  </conditionalFormatting>
  <conditionalFormatting sqref="AC273">
    <cfRule type="expression" priority="553" dxfId="2" stopIfTrue="1">
      <formula>AF273=3</formula>
    </cfRule>
    <cfRule type="expression" priority="554" dxfId="1" stopIfTrue="1">
      <formula>AE273=2</formula>
    </cfRule>
    <cfRule type="expression" priority="555" dxfId="0" stopIfTrue="1">
      <formula>AD273=1</formula>
    </cfRule>
  </conditionalFormatting>
  <conditionalFormatting sqref="AC278">
    <cfRule type="expression" priority="550" dxfId="2" stopIfTrue="1">
      <formula>AF278=3</formula>
    </cfRule>
    <cfRule type="expression" priority="551" dxfId="1" stopIfTrue="1">
      <formula>AE278=2</formula>
    </cfRule>
    <cfRule type="expression" priority="552" dxfId="0" stopIfTrue="1">
      <formula>AD278=1</formula>
    </cfRule>
  </conditionalFormatting>
  <conditionalFormatting sqref="AC283">
    <cfRule type="expression" priority="547" dxfId="2" stopIfTrue="1">
      <formula>AF283=3</formula>
    </cfRule>
    <cfRule type="expression" priority="548" dxfId="1" stopIfTrue="1">
      <formula>AE283=2</formula>
    </cfRule>
    <cfRule type="expression" priority="549" dxfId="0" stopIfTrue="1">
      <formula>AD283=1</formula>
    </cfRule>
  </conditionalFormatting>
  <conditionalFormatting sqref="AC288">
    <cfRule type="expression" priority="544" dxfId="2" stopIfTrue="1">
      <formula>AF288=3</formula>
    </cfRule>
    <cfRule type="expression" priority="545" dxfId="1" stopIfTrue="1">
      <formula>AE288=2</formula>
    </cfRule>
    <cfRule type="expression" priority="546" dxfId="0" stopIfTrue="1">
      <formula>AD288=1</formula>
    </cfRule>
  </conditionalFormatting>
  <conditionalFormatting sqref="AC293">
    <cfRule type="expression" priority="541" dxfId="2" stopIfTrue="1">
      <formula>AF293=3</formula>
    </cfRule>
    <cfRule type="expression" priority="542" dxfId="1" stopIfTrue="1">
      <formula>AE293=2</formula>
    </cfRule>
    <cfRule type="expression" priority="543" dxfId="0" stopIfTrue="1">
      <formula>AD293=1</formula>
    </cfRule>
  </conditionalFormatting>
  <conditionalFormatting sqref="AC298">
    <cfRule type="expression" priority="538" dxfId="2" stopIfTrue="1">
      <formula>AF298=3</formula>
    </cfRule>
    <cfRule type="expression" priority="539" dxfId="1" stopIfTrue="1">
      <formula>AE298=2</formula>
    </cfRule>
    <cfRule type="expression" priority="540" dxfId="0" stopIfTrue="1">
      <formula>AD298=1</formula>
    </cfRule>
  </conditionalFormatting>
  <conditionalFormatting sqref="AC304">
    <cfRule type="expression" priority="535" dxfId="2" stopIfTrue="1">
      <formula>AF304=3</formula>
    </cfRule>
    <cfRule type="expression" priority="536" dxfId="1" stopIfTrue="1">
      <formula>AE304=2</formula>
    </cfRule>
    <cfRule type="expression" priority="537" dxfId="0" stopIfTrue="1">
      <formula>AD304=1</formula>
    </cfRule>
  </conditionalFormatting>
  <conditionalFormatting sqref="AC312">
    <cfRule type="expression" priority="532" dxfId="2" stopIfTrue="1">
      <formula>AF312=3</formula>
    </cfRule>
    <cfRule type="expression" priority="533" dxfId="1" stopIfTrue="1">
      <formula>AE312=2</formula>
    </cfRule>
    <cfRule type="expression" priority="534" dxfId="0" stopIfTrue="1">
      <formula>AD312=1</formula>
    </cfRule>
  </conditionalFormatting>
  <conditionalFormatting sqref="AC318">
    <cfRule type="expression" priority="529" dxfId="2" stopIfTrue="1">
      <formula>AF318=3</formula>
    </cfRule>
    <cfRule type="expression" priority="530" dxfId="1" stopIfTrue="1">
      <formula>AE318=2</formula>
    </cfRule>
    <cfRule type="expression" priority="531" dxfId="0" stopIfTrue="1">
      <formula>AD318=1</formula>
    </cfRule>
  </conditionalFormatting>
  <conditionalFormatting sqref="AC326">
    <cfRule type="expression" priority="526" dxfId="2" stopIfTrue="1">
      <formula>AF326=3</formula>
    </cfRule>
    <cfRule type="expression" priority="527" dxfId="1" stopIfTrue="1">
      <formula>AE326=2</formula>
    </cfRule>
    <cfRule type="expression" priority="528" dxfId="0" stopIfTrue="1">
      <formula>AD326=1</formula>
    </cfRule>
  </conditionalFormatting>
  <conditionalFormatting sqref="AC331">
    <cfRule type="expression" priority="523" dxfId="2" stopIfTrue="1">
      <formula>AF331=3</formula>
    </cfRule>
    <cfRule type="expression" priority="524" dxfId="1" stopIfTrue="1">
      <formula>AE331=2</formula>
    </cfRule>
    <cfRule type="expression" priority="525" dxfId="0" stopIfTrue="1">
      <formula>AD331=1</formula>
    </cfRule>
  </conditionalFormatting>
  <conditionalFormatting sqref="AC336">
    <cfRule type="expression" priority="520" dxfId="2" stopIfTrue="1">
      <formula>AF336=3</formula>
    </cfRule>
    <cfRule type="expression" priority="521" dxfId="1" stopIfTrue="1">
      <formula>AE336=2</formula>
    </cfRule>
    <cfRule type="expression" priority="522" dxfId="0" stopIfTrue="1">
      <formula>AD336=1</formula>
    </cfRule>
  </conditionalFormatting>
  <conditionalFormatting sqref="AC341">
    <cfRule type="expression" priority="517" dxfId="2" stopIfTrue="1">
      <formula>AF341=3</formula>
    </cfRule>
    <cfRule type="expression" priority="518" dxfId="1" stopIfTrue="1">
      <formula>AE341=2</formula>
    </cfRule>
    <cfRule type="expression" priority="519" dxfId="0" stopIfTrue="1">
      <formula>AD341=1</formula>
    </cfRule>
  </conditionalFormatting>
  <conditionalFormatting sqref="AC355">
    <cfRule type="expression" priority="514" dxfId="2" stopIfTrue="1">
      <formula>AF355=3</formula>
    </cfRule>
    <cfRule type="expression" priority="515" dxfId="1" stopIfTrue="1">
      <formula>AE355=2</formula>
    </cfRule>
    <cfRule type="expression" priority="516" dxfId="0" stopIfTrue="1">
      <formula>AD355=1</formula>
    </cfRule>
  </conditionalFormatting>
  <conditionalFormatting sqref="AC19">
    <cfRule type="expression" priority="505" dxfId="2" stopIfTrue="1">
      <formula>AF19=3</formula>
    </cfRule>
    <cfRule type="expression" priority="506" dxfId="1" stopIfTrue="1">
      <formula>AE19=2</formula>
    </cfRule>
    <cfRule type="expression" priority="507" dxfId="0" stopIfTrue="1">
      <formula>AD19=1</formula>
    </cfRule>
  </conditionalFormatting>
  <conditionalFormatting sqref="AC24">
    <cfRule type="expression" priority="502" dxfId="2" stopIfTrue="1">
      <formula>AF24=3</formula>
    </cfRule>
    <cfRule type="expression" priority="503" dxfId="1" stopIfTrue="1">
      <formula>AE24=2</formula>
    </cfRule>
    <cfRule type="expression" priority="504" dxfId="0" stopIfTrue="1">
      <formula>AD24=1</formula>
    </cfRule>
  </conditionalFormatting>
  <conditionalFormatting sqref="AC28">
    <cfRule type="expression" priority="499" dxfId="2" stopIfTrue="1">
      <formula>AF28=3</formula>
    </cfRule>
    <cfRule type="expression" priority="500" dxfId="1" stopIfTrue="1">
      <formula>AE28=2</formula>
    </cfRule>
    <cfRule type="expression" priority="501" dxfId="0" stopIfTrue="1">
      <formula>AD28=1</formula>
    </cfRule>
  </conditionalFormatting>
  <conditionalFormatting sqref="AC30">
    <cfRule type="expression" priority="496" dxfId="2" stopIfTrue="1">
      <formula>AF30=3</formula>
    </cfRule>
    <cfRule type="expression" priority="497" dxfId="1" stopIfTrue="1">
      <formula>AE30=2</formula>
    </cfRule>
    <cfRule type="expression" priority="498" dxfId="0" stopIfTrue="1">
      <formula>AD30=1</formula>
    </cfRule>
  </conditionalFormatting>
  <conditionalFormatting sqref="AC32">
    <cfRule type="expression" priority="493" dxfId="2" stopIfTrue="1">
      <formula>AF32=3</formula>
    </cfRule>
    <cfRule type="expression" priority="494" dxfId="1" stopIfTrue="1">
      <formula>AE32=2</formula>
    </cfRule>
    <cfRule type="expression" priority="495" dxfId="0" stopIfTrue="1">
      <formula>AD32=1</formula>
    </cfRule>
  </conditionalFormatting>
  <conditionalFormatting sqref="AC34">
    <cfRule type="expression" priority="490" dxfId="2" stopIfTrue="1">
      <formula>AF34=3</formula>
    </cfRule>
    <cfRule type="expression" priority="491" dxfId="1" stopIfTrue="1">
      <formula>AE34=2</formula>
    </cfRule>
    <cfRule type="expression" priority="492" dxfId="0" stopIfTrue="1">
      <formula>AD34=1</formula>
    </cfRule>
  </conditionalFormatting>
  <conditionalFormatting sqref="AC36">
    <cfRule type="expression" priority="487" dxfId="2" stopIfTrue="1">
      <formula>AF36=3</formula>
    </cfRule>
    <cfRule type="expression" priority="488" dxfId="1" stopIfTrue="1">
      <formula>AE36=2</formula>
    </cfRule>
    <cfRule type="expression" priority="489" dxfId="0" stopIfTrue="1">
      <formula>AD36=1</formula>
    </cfRule>
  </conditionalFormatting>
  <conditionalFormatting sqref="AC41">
    <cfRule type="expression" priority="484" dxfId="2" stopIfTrue="1">
      <formula>AF41=3</formula>
    </cfRule>
    <cfRule type="expression" priority="485" dxfId="1" stopIfTrue="1">
      <formula>AE41=2</formula>
    </cfRule>
    <cfRule type="expression" priority="486" dxfId="0" stopIfTrue="1">
      <formula>AD41=1</formula>
    </cfRule>
  </conditionalFormatting>
  <conditionalFormatting sqref="AC44">
    <cfRule type="expression" priority="481" dxfId="2" stopIfTrue="1">
      <formula>AF44=3</formula>
    </cfRule>
    <cfRule type="expression" priority="482" dxfId="1" stopIfTrue="1">
      <formula>AE44=2</formula>
    </cfRule>
    <cfRule type="expression" priority="483" dxfId="0" stopIfTrue="1">
      <formula>AD44=1</formula>
    </cfRule>
  </conditionalFormatting>
  <conditionalFormatting sqref="AC48">
    <cfRule type="expression" priority="478" dxfId="2" stopIfTrue="1">
      <formula>AF48=3</formula>
    </cfRule>
    <cfRule type="expression" priority="479" dxfId="1" stopIfTrue="1">
      <formula>AE48=2</formula>
    </cfRule>
    <cfRule type="expression" priority="480" dxfId="0" stopIfTrue="1">
      <formula>AD48=1</formula>
    </cfRule>
  </conditionalFormatting>
  <conditionalFormatting sqref="AC50">
    <cfRule type="expression" priority="475" dxfId="2" stopIfTrue="1">
      <formula>AF50=3</formula>
    </cfRule>
    <cfRule type="expression" priority="476" dxfId="1" stopIfTrue="1">
      <formula>AE50=2</formula>
    </cfRule>
    <cfRule type="expression" priority="477" dxfId="0" stopIfTrue="1">
      <formula>AD50=1</formula>
    </cfRule>
  </conditionalFormatting>
  <conditionalFormatting sqref="AC56">
    <cfRule type="expression" priority="472" dxfId="2" stopIfTrue="1">
      <formula>AF56=3</formula>
    </cfRule>
    <cfRule type="expression" priority="473" dxfId="1" stopIfTrue="1">
      <formula>AE56=2</formula>
    </cfRule>
    <cfRule type="expression" priority="474" dxfId="0" stopIfTrue="1">
      <formula>AD56=1</formula>
    </cfRule>
  </conditionalFormatting>
  <conditionalFormatting sqref="AC61">
    <cfRule type="expression" priority="469" dxfId="2" stopIfTrue="1">
      <formula>AF61=3</formula>
    </cfRule>
    <cfRule type="expression" priority="470" dxfId="1" stopIfTrue="1">
      <formula>AE61=2</formula>
    </cfRule>
    <cfRule type="expression" priority="471" dxfId="0" stopIfTrue="1">
      <formula>AD61=1</formula>
    </cfRule>
  </conditionalFormatting>
  <conditionalFormatting sqref="AC63">
    <cfRule type="expression" priority="466" dxfId="2" stopIfTrue="1">
      <formula>AF63=3</formula>
    </cfRule>
    <cfRule type="expression" priority="467" dxfId="1" stopIfTrue="1">
      <formula>AE63=2</formula>
    </cfRule>
    <cfRule type="expression" priority="468" dxfId="0" stopIfTrue="1">
      <formula>AD63=1</formula>
    </cfRule>
  </conditionalFormatting>
  <conditionalFormatting sqref="AC65">
    <cfRule type="expression" priority="463" dxfId="2" stopIfTrue="1">
      <formula>AF65=3</formula>
    </cfRule>
    <cfRule type="expression" priority="464" dxfId="1" stopIfTrue="1">
      <formula>AE65=2</formula>
    </cfRule>
    <cfRule type="expression" priority="465" dxfId="0" stopIfTrue="1">
      <formula>AD65=1</formula>
    </cfRule>
  </conditionalFormatting>
  <conditionalFormatting sqref="AC67">
    <cfRule type="expression" priority="460" dxfId="2" stopIfTrue="1">
      <formula>AF67=3</formula>
    </cfRule>
    <cfRule type="expression" priority="461" dxfId="1" stopIfTrue="1">
      <formula>AE67=2</formula>
    </cfRule>
    <cfRule type="expression" priority="462" dxfId="0" stopIfTrue="1">
      <formula>AD67=1</formula>
    </cfRule>
  </conditionalFormatting>
  <conditionalFormatting sqref="AC72">
    <cfRule type="expression" priority="457" dxfId="2" stopIfTrue="1">
      <formula>AF72=3</formula>
    </cfRule>
    <cfRule type="expression" priority="458" dxfId="1" stopIfTrue="1">
      <formula>AE72=2</formula>
    </cfRule>
    <cfRule type="expression" priority="459" dxfId="0" stopIfTrue="1">
      <formula>AD72=1</formula>
    </cfRule>
  </conditionalFormatting>
  <conditionalFormatting sqref="AC77">
    <cfRule type="expression" priority="454" dxfId="2" stopIfTrue="1">
      <formula>AF77=3</formula>
    </cfRule>
    <cfRule type="expression" priority="455" dxfId="1" stopIfTrue="1">
      <formula>AE77=2</formula>
    </cfRule>
    <cfRule type="expression" priority="456" dxfId="0" stopIfTrue="1">
      <formula>AD77=1</formula>
    </cfRule>
  </conditionalFormatting>
  <conditionalFormatting sqref="AC82">
    <cfRule type="expression" priority="451" dxfId="2" stopIfTrue="1">
      <formula>AF82=3</formula>
    </cfRule>
    <cfRule type="expression" priority="452" dxfId="1" stopIfTrue="1">
      <formula>AE82=2</formula>
    </cfRule>
    <cfRule type="expression" priority="453" dxfId="0" stopIfTrue="1">
      <formula>AD82=1</formula>
    </cfRule>
  </conditionalFormatting>
  <conditionalFormatting sqref="AC87">
    <cfRule type="expression" priority="448" dxfId="2" stopIfTrue="1">
      <formula>AF87=3</formula>
    </cfRule>
    <cfRule type="expression" priority="449" dxfId="1" stopIfTrue="1">
      <formula>AE87=2</formula>
    </cfRule>
    <cfRule type="expression" priority="450" dxfId="0" stopIfTrue="1">
      <formula>AD87=1</formula>
    </cfRule>
  </conditionalFormatting>
  <conditionalFormatting sqref="AC95">
    <cfRule type="expression" priority="445" dxfId="2" stopIfTrue="1">
      <formula>AF95=3</formula>
    </cfRule>
    <cfRule type="expression" priority="446" dxfId="1" stopIfTrue="1">
      <formula>AE95=2</formula>
    </cfRule>
    <cfRule type="expression" priority="447" dxfId="0" stopIfTrue="1">
      <formula>AD95=1</formula>
    </cfRule>
  </conditionalFormatting>
  <conditionalFormatting sqref="AC100">
    <cfRule type="expression" priority="442" dxfId="2" stopIfTrue="1">
      <formula>AF100=3</formula>
    </cfRule>
    <cfRule type="expression" priority="443" dxfId="1" stopIfTrue="1">
      <formula>AE100=2</formula>
    </cfRule>
    <cfRule type="expression" priority="444" dxfId="0" stopIfTrue="1">
      <formula>AD100=1</formula>
    </cfRule>
  </conditionalFormatting>
  <conditionalFormatting sqref="AC103">
    <cfRule type="expression" priority="439" dxfId="2" stopIfTrue="1">
      <formula>AF103=3</formula>
    </cfRule>
    <cfRule type="expression" priority="440" dxfId="1" stopIfTrue="1">
      <formula>AE103=2</formula>
    </cfRule>
    <cfRule type="expression" priority="441" dxfId="0" stopIfTrue="1">
      <formula>AD103=1</formula>
    </cfRule>
  </conditionalFormatting>
  <conditionalFormatting sqref="AC105">
    <cfRule type="expression" priority="436" dxfId="2" stopIfTrue="1">
      <formula>AF105=3</formula>
    </cfRule>
    <cfRule type="expression" priority="437" dxfId="1" stopIfTrue="1">
      <formula>AE105=2</formula>
    </cfRule>
    <cfRule type="expression" priority="438" dxfId="0" stopIfTrue="1">
      <formula>AD105=1</formula>
    </cfRule>
  </conditionalFormatting>
  <conditionalFormatting sqref="AC110">
    <cfRule type="expression" priority="433" dxfId="2" stopIfTrue="1">
      <formula>AF110=3</formula>
    </cfRule>
    <cfRule type="expression" priority="434" dxfId="1" stopIfTrue="1">
      <formula>AE110=2</formula>
    </cfRule>
    <cfRule type="expression" priority="435" dxfId="0" stopIfTrue="1">
      <formula>AD110=1</formula>
    </cfRule>
  </conditionalFormatting>
  <conditionalFormatting sqref="AC115">
    <cfRule type="expression" priority="430" dxfId="2" stopIfTrue="1">
      <formula>AF115=3</formula>
    </cfRule>
    <cfRule type="expression" priority="431" dxfId="1" stopIfTrue="1">
      <formula>AE115=2</formula>
    </cfRule>
    <cfRule type="expression" priority="432" dxfId="0" stopIfTrue="1">
      <formula>AD115=1</formula>
    </cfRule>
  </conditionalFormatting>
  <conditionalFormatting sqref="AC123">
    <cfRule type="expression" priority="427" dxfId="2" stopIfTrue="1">
      <formula>AF123=3</formula>
    </cfRule>
    <cfRule type="expression" priority="428" dxfId="1" stopIfTrue="1">
      <formula>AE123=2</formula>
    </cfRule>
    <cfRule type="expression" priority="429" dxfId="0" stopIfTrue="1">
      <formula>AD123=1</formula>
    </cfRule>
  </conditionalFormatting>
  <conditionalFormatting sqref="AC125">
    <cfRule type="expression" priority="424" dxfId="2" stopIfTrue="1">
      <formula>AF125=3</formula>
    </cfRule>
    <cfRule type="expression" priority="425" dxfId="1" stopIfTrue="1">
      <formula>AE125=2</formula>
    </cfRule>
    <cfRule type="expression" priority="426" dxfId="0" stopIfTrue="1">
      <formula>AD125=1</formula>
    </cfRule>
  </conditionalFormatting>
  <conditionalFormatting sqref="AC130">
    <cfRule type="expression" priority="421" dxfId="2" stopIfTrue="1">
      <formula>AF130=3</formula>
    </cfRule>
    <cfRule type="expression" priority="422" dxfId="1" stopIfTrue="1">
      <formula>AE130=2</formula>
    </cfRule>
    <cfRule type="expression" priority="423" dxfId="0" stopIfTrue="1">
      <formula>AD130=1</formula>
    </cfRule>
  </conditionalFormatting>
  <conditionalFormatting sqref="AC132">
    <cfRule type="expression" priority="418" dxfId="2" stopIfTrue="1">
      <formula>AF132=3</formula>
    </cfRule>
    <cfRule type="expression" priority="419" dxfId="1" stopIfTrue="1">
      <formula>AE132=2</formula>
    </cfRule>
    <cfRule type="expression" priority="420" dxfId="0" stopIfTrue="1">
      <formula>AD132=1</formula>
    </cfRule>
  </conditionalFormatting>
  <conditionalFormatting sqref="AC134">
    <cfRule type="expression" priority="415" dxfId="2" stopIfTrue="1">
      <formula>AF134=3</formula>
    </cfRule>
    <cfRule type="expression" priority="416" dxfId="1" stopIfTrue="1">
      <formula>AE134=2</formula>
    </cfRule>
    <cfRule type="expression" priority="417" dxfId="0" stopIfTrue="1">
      <formula>AD134=1</formula>
    </cfRule>
  </conditionalFormatting>
  <conditionalFormatting sqref="AC139">
    <cfRule type="expression" priority="412" dxfId="2" stopIfTrue="1">
      <formula>AF139=3</formula>
    </cfRule>
    <cfRule type="expression" priority="413" dxfId="1" stopIfTrue="1">
      <formula>AE139=2</formula>
    </cfRule>
    <cfRule type="expression" priority="414" dxfId="0" stopIfTrue="1">
      <formula>AD139=1</formula>
    </cfRule>
  </conditionalFormatting>
  <conditionalFormatting sqref="AC144">
    <cfRule type="expression" priority="409" dxfId="2" stopIfTrue="1">
      <formula>AF144=3</formula>
    </cfRule>
    <cfRule type="expression" priority="410" dxfId="1" stopIfTrue="1">
      <formula>AE144=2</formula>
    </cfRule>
    <cfRule type="expression" priority="411" dxfId="0" stopIfTrue="1">
      <formula>AD144=1</formula>
    </cfRule>
  </conditionalFormatting>
  <conditionalFormatting sqref="AC149">
    <cfRule type="expression" priority="406" dxfId="2" stopIfTrue="1">
      <formula>AF149=3</formula>
    </cfRule>
    <cfRule type="expression" priority="407" dxfId="1" stopIfTrue="1">
      <formula>AE149=2</formula>
    </cfRule>
    <cfRule type="expression" priority="408" dxfId="0" stopIfTrue="1">
      <formula>AD149=1</formula>
    </cfRule>
  </conditionalFormatting>
  <conditionalFormatting sqref="AC154">
    <cfRule type="expression" priority="403" dxfId="2" stopIfTrue="1">
      <formula>AF154=3</formula>
    </cfRule>
    <cfRule type="expression" priority="404" dxfId="1" stopIfTrue="1">
      <formula>AE154=2</formula>
    </cfRule>
    <cfRule type="expression" priority="405" dxfId="0" stopIfTrue="1">
      <formula>AD154=1</formula>
    </cfRule>
  </conditionalFormatting>
  <conditionalFormatting sqref="AC159">
    <cfRule type="expression" priority="400" dxfId="2" stopIfTrue="1">
      <formula>AF159=3</formula>
    </cfRule>
    <cfRule type="expression" priority="401" dxfId="1" stopIfTrue="1">
      <formula>AE159=2</formula>
    </cfRule>
    <cfRule type="expression" priority="402" dxfId="0" stopIfTrue="1">
      <formula>AD159=1</formula>
    </cfRule>
  </conditionalFormatting>
  <conditionalFormatting sqref="AC161">
    <cfRule type="expression" priority="397" dxfId="2" stopIfTrue="1">
      <formula>AF161=3</formula>
    </cfRule>
    <cfRule type="expression" priority="398" dxfId="1" stopIfTrue="1">
      <formula>AE161=2</formula>
    </cfRule>
    <cfRule type="expression" priority="399" dxfId="0" stopIfTrue="1">
      <formula>AD161=1</formula>
    </cfRule>
  </conditionalFormatting>
  <conditionalFormatting sqref="AC166">
    <cfRule type="expression" priority="394" dxfId="2" stopIfTrue="1">
      <formula>AF166=3</formula>
    </cfRule>
    <cfRule type="expression" priority="395" dxfId="1" stopIfTrue="1">
      <formula>AE166=2</formula>
    </cfRule>
    <cfRule type="expression" priority="396" dxfId="0" stopIfTrue="1">
      <formula>AD166=1</formula>
    </cfRule>
  </conditionalFormatting>
  <conditionalFormatting sqref="AC171">
    <cfRule type="expression" priority="391" dxfId="2" stopIfTrue="1">
      <formula>AF171=3</formula>
    </cfRule>
    <cfRule type="expression" priority="392" dxfId="1" stopIfTrue="1">
      <formula>AE171=2</formula>
    </cfRule>
    <cfRule type="expression" priority="393" dxfId="0" stopIfTrue="1">
      <formula>AD171=1</formula>
    </cfRule>
  </conditionalFormatting>
  <conditionalFormatting sqref="AC173">
    <cfRule type="expression" priority="388" dxfId="2" stopIfTrue="1">
      <formula>AF173=3</formula>
    </cfRule>
    <cfRule type="expression" priority="389" dxfId="1" stopIfTrue="1">
      <formula>AE173=2</formula>
    </cfRule>
    <cfRule type="expression" priority="390" dxfId="0" stopIfTrue="1">
      <formula>AD173=1</formula>
    </cfRule>
  </conditionalFormatting>
  <conditionalFormatting sqref="AC175">
    <cfRule type="expression" priority="385" dxfId="2" stopIfTrue="1">
      <formula>AF175=3</formula>
    </cfRule>
    <cfRule type="expression" priority="386" dxfId="1" stopIfTrue="1">
      <formula>AE175=2</formula>
    </cfRule>
    <cfRule type="expression" priority="387" dxfId="0" stopIfTrue="1">
      <formula>AD175=1</formula>
    </cfRule>
  </conditionalFormatting>
  <conditionalFormatting sqref="AC183">
    <cfRule type="expression" priority="382" dxfId="2" stopIfTrue="1">
      <formula>AF183=3</formula>
    </cfRule>
    <cfRule type="expression" priority="383" dxfId="1" stopIfTrue="1">
      <formula>AE183=2</formula>
    </cfRule>
    <cfRule type="expression" priority="384" dxfId="0" stopIfTrue="1">
      <formula>AD183=1</formula>
    </cfRule>
  </conditionalFormatting>
  <conditionalFormatting sqref="AC188">
    <cfRule type="expression" priority="379" dxfId="2" stopIfTrue="1">
      <formula>AF188=3</formula>
    </cfRule>
    <cfRule type="expression" priority="380" dxfId="1" stopIfTrue="1">
      <formula>AE188=2</formula>
    </cfRule>
    <cfRule type="expression" priority="381" dxfId="0" stopIfTrue="1">
      <formula>AD188=1</formula>
    </cfRule>
  </conditionalFormatting>
  <conditionalFormatting sqref="AC193">
    <cfRule type="expression" priority="376" dxfId="2" stopIfTrue="1">
      <formula>AF193=3</formula>
    </cfRule>
    <cfRule type="expression" priority="377" dxfId="1" stopIfTrue="1">
      <formula>AE193=2</formula>
    </cfRule>
    <cfRule type="expression" priority="378" dxfId="0" stopIfTrue="1">
      <formula>AD193=1</formula>
    </cfRule>
  </conditionalFormatting>
  <conditionalFormatting sqref="AC198">
    <cfRule type="expression" priority="373" dxfId="2" stopIfTrue="1">
      <formula>AF198=3</formula>
    </cfRule>
    <cfRule type="expression" priority="374" dxfId="1" stopIfTrue="1">
      <formula>AE198=2</formula>
    </cfRule>
    <cfRule type="expression" priority="375" dxfId="0" stopIfTrue="1">
      <formula>AD198=1</formula>
    </cfRule>
  </conditionalFormatting>
  <conditionalFormatting sqref="AC203">
    <cfRule type="expression" priority="370" dxfId="2" stopIfTrue="1">
      <formula>AF203=3</formula>
    </cfRule>
    <cfRule type="expression" priority="371" dxfId="1" stopIfTrue="1">
      <formula>AE203=2</formula>
    </cfRule>
    <cfRule type="expression" priority="372" dxfId="0" stopIfTrue="1">
      <formula>AD203=1</formula>
    </cfRule>
  </conditionalFormatting>
  <conditionalFormatting sqref="AC208">
    <cfRule type="expression" priority="367" dxfId="2" stopIfTrue="1">
      <formula>AF208=3</formula>
    </cfRule>
    <cfRule type="expression" priority="368" dxfId="1" stopIfTrue="1">
      <formula>AE208=2</formula>
    </cfRule>
    <cfRule type="expression" priority="369" dxfId="0" stopIfTrue="1">
      <formula>AD208=1</formula>
    </cfRule>
  </conditionalFormatting>
  <conditionalFormatting sqref="AC213">
    <cfRule type="expression" priority="364" dxfId="2" stopIfTrue="1">
      <formula>AF213=3</formula>
    </cfRule>
    <cfRule type="expression" priority="365" dxfId="1" stopIfTrue="1">
      <formula>AE213=2</formula>
    </cfRule>
    <cfRule type="expression" priority="366" dxfId="0" stopIfTrue="1">
      <formula>AD213=1</formula>
    </cfRule>
  </conditionalFormatting>
  <conditionalFormatting sqref="AC218">
    <cfRule type="expression" priority="361" dxfId="2" stopIfTrue="1">
      <formula>AF218=3</formula>
    </cfRule>
    <cfRule type="expression" priority="362" dxfId="1" stopIfTrue="1">
      <formula>AE218=2</formula>
    </cfRule>
    <cfRule type="expression" priority="363" dxfId="0" stopIfTrue="1">
      <formula>AD218=1</formula>
    </cfRule>
  </conditionalFormatting>
  <conditionalFormatting sqref="AC223">
    <cfRule type="expression" priority="358" dxfId="2" stopIfTrue="1">
      <formula>AF223=3</formula>
    </cfRule>
    <cfRule type="expression" priority="359" dxfId="1" stopIfTrue="1">
      <formula>AE223=2</formula>
    </cfRule>
    <cfRule type="expression" priority="360" dxfId="0" stopIfTrue="1">
      <formula>AD223=1</formula>
    </cfRule>
  </conditionalFormatting>
  <conditionalFormatting sqref="AC228">
    <cfRule type="expression" priority="355" dxfId="2" stopIfTrue="1">
      <formula>AF228=3</formula>
    </cfRule>
    <cfRule type="expression" priority="356" dxfId="1" stopIfTrue="1">
      <formula>AE228=2</formula>
    </cfRule>
    <cfRule type="expression" priority="357" dxfId="0" stopIfTrue="1">
      <formula>AD228=1</formula>
    </cfRule>
  </conditionalFormatting>
  <conditionalFormatting sqref="AC233">
    <cfRule type="expression" priority="352" dxfId="2" stopIfTrue="1">
      <formula>AF233=3</formula>
    </cfRule>
    <cfRule type="expression" priority="353" dxfId="1" stopIfTrue="1">
      <formula>AE233=2</formula>
    </cfRule>
    <cfRule type="expression" priority="354" dxfId="0" stopIfTrue="1">
      <formula>AD233=1</formula>
    </cfRule>
  </conditionalFormatting>
  <conditionalFormatting sqref="AC238">
    <cfRule type="expression" priority="349" dxfId="2" stopIfTrue="1">
      <formula>AF238=3</formula>
    </cfRule>
    <cfRule type="expression" priority="350" dxfId="1" stopIfTrue="1">
      <formula>AE238=2</formula>
    </cfRule>
    <cfRule type="expression" priority="351" dxfId="0" stopIfTrue="1">
      <formula>AD238=1</formula>
    </cfRule>
  </conditionalFormatting>
  <conditionalFormatting sqref="AC246">
    <cfRule type="expression" priority="346" dxfId="2" stopIfTrue="1">
      <formula>AF246=3</formula>
    </cfRule>
    <cfRule type="expression" priority="347" dxfId="1" stopIfTrue="1">
      <formula>AE246=2</formula>
    </cfRule>
    <cfRule type="expression" priority="348" dxfId="0" stopIfTrue="1">
      <formula>AD246=1</formula>
    </cfRule>
  </conditionalFormatting>
  <conditionalFormatting sqref="AC250">
    <cfRule type="expression" priority="343" dxfId="2" stopIfTrue="1">
      <formula>AF250=3</formula>
    </cfRule>
    <cfRule type="expression" priority="344" dxfId="1" stopIfTrue="1">
      <formula>AE250=2</formula>
    </cfRule>
    <cfRule type="expression" priority="345" dxfId="0" stopIfTrue="1">
      <formula>AD250=1</formula>
    </cfRule>
  </conditionalFormatting>
  <conditionalFormatting sqref="AC252">
    <cfRule type="expression" priority="340" dxfId="2" stopIfTrue="1">
      <formula>AF252=3</formula>
    </cfRule>
    <cfRule type="expression" priority="341" dxfId="1" stopIfTrue="1">
      <formula>AE252=2</formula>
    </cfRule>
    <cfRule type="expression" priority="342" dxfId="0" stopIfTrue="1">
      <formula>AD252=1</formula>
    </cfRule>
  </conditionalFormatting>
  <conditionalFormatting sqref="AC254">
    <cfRule type="expression" priority="337" dxfId="2" stopIfTrue="1">
      <formula>AF254=3</formula>
    </cfRule>
    <cfRule type="expression" priority="338" dxfId="1" stopIfTrue="1">
      <formula>AE254=2</formula>
    </cfRule>
    <cfRule type="expression" priority="339" dxfId="0" stopIfTrue="1">
      <formula>AD254=1</formula>
    </cfRule>
  </conditionalFormatting>
  <conditionalFormatting sqref="AC259">
    <cfRule type="expression" priority="334" dxfId="2" stopIfTrue="1">
      <formula>AF259=3</formula>
    </cfRule>
    <cfRule type="expression" priority="335" dxfId="1" stopIfTrue="1">
      <formula>AE259=2</formula>
    </cfRule>
    <cfRule type="expression" priority="336" dxfId="0" stopIfTrue="1">
      <formula>AD259=1</formula>
    </cfRule>
  </conditionalFormatting>
  <conditionalFormatting sqref="AC261">
    <cfRule type="expression" priority="331" dxfId="2" stopIfTrue="1">
      <formula>AF261=3</formula>
    </cfRule>
    <cfRule type="expression" priority="332" dxfId="1" stopIfTrue="1">
      <formula>AE261=2</formula>
    </cfRule>
    <cfRule type="expression" priority="333" dxfId="0" stopIfTrue="1">
      <formula>AD261=1</formula>
    </cfRule>
  </conditionalFormatting>
  <conditionalFormatting sqref="AC263">
    <cfRule type="expression" priority="328" dxfId="2" stopIfTrue="1">
      <formula>AF263=3</formula>
    </cfRule>
    <cfRule type="expression" priority="329" dxfId="1" stopIfTrue="1">
      <formula>AE263=2</formula>
    </cfRule>
    <cfRule type="expression" priority="330" dxfId="0" stopIfTrue="1">
      <formula>AD263=1</formula>
    </cfRule>
  </conditionalFormatting>
  <conditionalFormatting sqref="AC265">
    <cfRule type="expression" priority="325" dxfId="2" stopIfTrue="1">
      <formula>AF265=3</formula>
    </cfRule>
    <cfRule type="expression" priority="326" dxfId="1" stopIfTrue="1">
      <formula>AE265=2</formula>
    </cfRule>
    <cfRule type="expression" priority="327" dxfId="0" stopIfTrue="1">
      <formula>AD265=1</formula>
    </cfRule>
  </conditionalFormatting>
  <conditionalFormatting sqref="AC270">
    <cfRule type="expression" priority="322" dxfId="2" stopIfTrue="1">
      <formula>AF270=3</formula>
    </cfRule>
    <cfRule type="expression" priority="323" dxfId="1" stopIfTrue="1">
      <formula>AE270=2</formula>
    </cfRule>
    <cfRule type="expression" priority="324" dxfId="0" stopIfTrue="1">
      <formula>AD270=1</formula>
    </cfRule>
  </conditionalFormatting>
  <conditionalFormatting sqref="AC275">
    <cfRule type="expression" priority="319" dxfId="2" stopIfTrue="1">
      <formula>AF275=3</formula>
    </cfRule>
    <cfRule type="expression" priority="320" dxfId="1" stopIfTrue="1">
      <formula>AE275=2</formula>
    </cfRule>
    <cfRule type="expression" priority="321" dxfId="0" stopIfTrue="1">
      <formula>AD275=1</formula>
    </cfRule>
  </conditionalFormatting>
  <conditionalFormatting sqref="AC280">
    <cfRule type="expression" priority="316" dxfId="2" stopIfTrue="1">
      <formula>AF280=3</formula>
    </cfRule>
    <cfRule type="expression" priority="317" dxfId="1" stopIfTrue="1">
      <formula>AE280=2</formula>
    </cfRule>
    <cfRule type="expression" priority="318" dxfId="0" stopIfTrue="1">
      <formula>AD280=1</formula>
    </cfRule>
  </conditionalFormatting>
  <conditionalFormatting sqref="AC285">
    <cfRule type="expression" priority="313" dxfId="2" stopIfTrue="1">
      <formula>AF285=3</formula>
    </cfRule>
    <cfRule type="expression" priority="314" dxfId="1" stopIfTrue="1">
      <formula>AE285=2</formula>
    </cfRule>
    <cfRule type="expression" priority="315" dxfId="0" stopIfTrue="1">
      <formula>AD285=1</formula>
    </cfRule>
  </conditionalFormatting>
  <conditionalFormatting sqref="AC290">
    <cfRule type="expression" priority="310" dxfId="2" stopIfTrue="1">
      <formula>AF290=3</formula>
    </cfRule>
    <cfRule type="expression" priority="311" dxfId="1" stopIfTrue="1">
      <formula>AE290=2</formula>
    </cfRule>
    <cfRule type="expression" priority="312" dxfId="0" stopIfTrue="1">
      <formula>AD290=1</formula>
    </cfRule>
  </conditionalFormatting>
  <conditionalFormatting sqref="AC295">
    <cfRule type="expression" priority="307" dxfId="2" stopIfTrue="1">
      <formula>AF295=3</formula>
    </cfRule>
    <cfRule type="expression" priority="308" dxfId="1" stopIfTrue="1">
      <formula>AE295=2</formula>
    </cfRule>
    <cfRule type="expression" priority="309" dxfId="0" stopIfTrue="1">
      <formula>AD295=1</formula>
    </cfRule>
  </conditionalFormatting>
  <conditionalFormatting sqref="AC299">
    <cfRule type="expression" priority="304" dxfId="2" stopIfTrue="1">
      <formula>AF299=3</formula>
    </cfRule>
    <cfRule type="expression" priority="305" dxfId="1" stopIfTrue="1">
      <formula>AE299=2</formula>
    </cfRule>
    <cfRule type="expression" priority="306" dxfId="0" stopIfTrue="1">
      <formula>AD299=1</formula>
    </cfRule>
  </conditionalFormatting>
  <conditionalFormatting sqref="AC301">
    <cfRule type="expression" priority="301" dxfId="2" stopIfTrue="1">
      <formula>AF301=3</formula>
    </cfRule>
    <cfRule type="expression" priority="302" dxfId="1" stopIfTrue="1">
      <formula>AE301=2</formula>
    </cfRule>
    <cfRule type="expression" priority="303" dxfId="0" stopIfTrue="1">
      <formula>AD301=1</formula>
    </cfRule>
  </conditionalFormatting>
  <conditionalFormatting sqref="AC306">
    <cfRule type="expression" priority="298" dxfId="2" stopIfTrue="1">
      <formula>AF306=3</formula>
    </cfRule>
    <cfRule type="expression" priority="299" dxfId="1" stopIfTrue="1">
      <formula>AE306=2</formula>
    </cfRule>
    <cfRule type="expression" priority="300" dxfId="0" stopIfTrue="1">
      <formula>AD306=1</formula>
    </cfRule>
  </conditionalFormatting>
  <conditionalFormatting sqref="AC313">
    <cfRule type="expression" priority="295" dxfId="2" stopIfTrue="1">
      <formula>AF313=3</formula>
    </cfRule>
    <cfRule type="expression" priority="296" dxfId="1" stopIfTrue="1">
      <formula>AE313=2</formula>
    </cfRule>
    <cfRule type="expression" priority="297" dxfId="0" stopIfTrue="1">
      <formula>AD313=1</formula>
    </cfRule>
  </conditionalFormatting>
  <conditionalFormatting sqref="AC315">
    <cfRule type="expression" priority="292" dxfId="2" stopIfTrue="1">
      <formula>AF315=3</formula>
    </cfRule>
    <cfRule type="expression" priority="293" dxfId="1" stopIfTrue="1">
      <formula>AE315=2</formula>
    </cfRule>
    <cfRule type="expression" priority="294" dxfId="0" stopIfTrue="1">
      <formula>AD315=1</formula>
    </cfRule>
  </conditionalFormatting>
  <conditionalFormatting sqref="AC319">
    <cfRule type="expression" priority="289" dxfId="2" stopIfTrue="1">
      <formula>AF319=3</formula>
    </cfRule>
    <cfRule type="expression" priority="290" dxfId="1" stopIfTrue="1">
      <formula>AE319=2</formula>
    </cfRule>
    <cfRule type="expression" priority="291" dxfId="0" stopIfTrue="1">
      <formula>AD319=1</formula>
    </cfRule>
  </conditionalFormatting>
  <conditionalFormatting sqref="AC321">
    <cfRule type="expression" priority="286" dxfId="2" stopIfTrue="1">
      <formula>AF321=3</formula>
    </cfRule>
    <cfRule type="expression" priority="287" dxfId="1" stopIfTrue="1">
      <formula>AE321=2</formula>
    </cfRule>
    <cfRule type="expression" priority="288" dxfId="0" stopIfTrue="1">
      <formula>AD321=1</formula>
    </cfRule>
  </conditionalFormatting>
  <conditionalFormatting sqref="AC323">
    <cfRule type="expression" priority="283" dxfId="2" stopIfTrue="1">
      <formula>AF323=3</formula>
    </cfRule>
    <cfRule type="expression" priority="284" dxfId="1" stopIfTrue="1">
      <formula>AE323=2</formula>
    </cfRule>
    <cfRule type="expression" priority="285" dxfId="0" stopIfTrue="1">
      <formula>AD323=1</formula>
    </cfRule>
  </conditionalFormatting>
  <conditionalFormatting sqref="AC328">
    <cfRule type="expression" priority="280" dxfId="2" stopIfTrue="1">
      <formula>AF328=3</formula>
    </cfRule>
    <cfRule type="expression" priority="281" dxfId="1" stopIfTrue="1">
      <formula>AE328=2</formula>
    </cfRule>
    <cfRule type="expression" priority="282" dxfId="0" stopIfTrue="1">
      <formula>AD328=1</formula>
    </cfRule>
  </conditionalFormatting>
  <conditionalFormatting sqref="AC333">
    <cfRule type="expression" priority="277" dxfId="2" stopIfTrue="1">
      <formula>AF333=3</formula>
    </cfRule>
    <cfRule type="expression" priority="278" dxfId="1" stopIfTrue="1">
      <formula>AE333=2</formula>
    </cfRule>
    <cfRule type="expression" priority="279" dxfId="0" stopIfTrue="1">
      <formula>AD333=1</formula>
    </cfRule>
  </conditionalFormatting>
  <conditionalFormatting sqref="AC338">
    <cfRule type="expression" priority="274" dxfId="2" stopIfTrue="1">
      <formula>AF338=3</formula>
    </cfRule>
    <cfRule type="expression" priority="275" dxfId="1" stopIfTrue="1">
      <formula>AE338=2</formula>
    </cfRule>
    <cfRule type="expression" priority="276" dxfId="0" stopIfTrue="1">
      <formula>AD338=1</formula>
    </cfRule>
  </conditionalFormatting>
  <conditionalFormatting sqref="AC343">
    <cfRule type="expression" priority="271" dxfId="2" stopIfTrue="1">
      <formula>AF343=3</formula>
    </cfRule>
    <cfRule type="expression" priority="272" dxfId="1" stopIfTrue="1">
      <formula>AE343=2</formula>
    </cfRule>
    <cfRule type="expression" priority="273" dxfId="0" stopIfTrue="1">
      <formula>AD343=1</formula>
    </cfRule>
  </conditionalFormatting>
  <conditionalFormatting sqref="AC345">
    <cfRule type="expression" priority="268" dxfId="2" stopIfTrue="1">
      <formula>AF345=3</formula>
    </cfRule>
    <cfRule type="expression" priority="269" dxfId="1" stopIfTrue="1">
      <formula>AE345=2</formula>
    </cfRule>
    <cfRule type="expression" priority="270" dxfId="0" stopIfTrue="1">
      <formula>AD345=1</formula>
    </cfRule>
  </conditionalFormatting>
  <conditionalFormatting sqref="AC350">
    <cfRule type="expression" priority="265" dxfId="2" stopIfTrue="1">
      <formula>AF350=3</formula>
    </cfRule>
    <cfRule type="expression" priority="266" dxfId="1" stopIfTrue="1">
      <formula>AE350=2</formula>
    </cfRule>
    <cfRule type="expression" priority="267" dxfId="0" stopIfTrue="1">
      <formula>AD350=1</formula>
    </cfRule>
  </conditionalFormatting>
  <conditionalFormatting sqref="AC357">
    <cfRule type="expression" priority="262" dxfId="2" stopIfTrue="1">
      <formula>AF357=3</formula>
    </cfRule>
    <cfRule type="expression" priority="263" dxfId="1" stopIfTrue="1">
      <formula>AE357=2</formula>
    </cfRule>
    <cfRule type="expression" priority="264" dxfId="0" stopIfTrue="1">
      <formula>AD357=1</formula>
    </cfRule>
  </conditionalFormatting>
  <conditionalFormatting sqref="AC360">
    <cfRule type="expression" priority="259" dxfId="2" stopIfTrue="1">
      <formula>AF360=3</formula>
    </cfRule>
    <cfRule type="expression" priority="260" dxfId="1" stopIfTrue="1">
      <formula>AE360=2</formula>
    </cfRule>
    <cfRule type="expression" priority="261" dxfId="0" stopIfTrue="1">
      <formula>AD360=1</formula>
    </cfRule>
  </conditionalFormatting>
  <conditionalFormatting sqref="AC362">
    <cfRule type="expression" priority="256" dxfId="2" stopIfTrue="1">
      <formula>AF362=3</formula>
    </cfRule>
    <cfRule type="expression" priority="257" dxfId="1" stopIfTrue="1">
      <formula>AE362=2</formula>
    </cfRule>
    <cfRule type="expression" priority="258" dxfId="0" stopIfTrue="1">
      <formula>AD362=1</formula>
    </cfRule>
  </conditionalFormatting>
  <conditionalFormatting sqref="AC20">
    <cfRule type="expression" priority="253" dxfId="2" stopIfTrue="1">
      <formula>AF20=3</formula>
    </cfRule>
    <cfRule type="expression" priority="254" dxfId="1" stopIfTrue="1">
      <formula>AE20=2</formula>
    </cfRule>
    <cfRule type="expression" priority="255" dxfId="0" stopIfTrue="1">
      <formula>AD20=1</formula>
    </cfRule>
  </conditionalFormatting>
  <conditionalFormatting sqref="AC25">
    <cfRule type="expression" priority="250" dxfId="2" stopIfTrue="1">
      <formula>AF25=3</formula>
    </cfRule>
    <cfRule type="expression" priority="251" dxfId="1" stopIfTrue="1">
      <formula>AE25=2</formula>
    </cfRule>
    <cfRule type="expression" priority="252" dxfId="0" stopIfTrue="1">
      <formula>AD25=1</formula>
    </cfRule>
  </conditionalFormatting>
  <conditionalFormatting sqref="AC29">
    <cfRule type="expression" priority="247" dxfId="2" stopIfTrue="1">
      <formula>AF29=3</formula>
    </cfRule>
    <cfRule type="expression" priority="248" dxfId="1" stopIfTrue="1">
      <formula>AE29=2</formula>
    </cfRule>
    <cfRule type="expression" priority="249" dxfId="0" stopIfTrue="1">
      <formula>AD29=1</formula>
    </cfRule>
  </conditionalFormatting>
  <conditionalFormatting sqref="AC31">
    <cfRule type="expression" priority="223" dxfId="2" stopIfTrue="1">
      <formula>AF31=3</formula>
    </cfRule>
    <cfRule type="expression" priority="224" dxfId="1" stopIfTrue="1">
      <formula>AE31=2</formula>
    </cfRule>
    <cfRule type="expression" priority="225" dxfId="0" stopIfTrue="1">
      <formula>AD31=1</formula>
    </cfRule>
  </conditionalFormatting>
  <conditionalFormatting sqref="AC33">
    <cfRule type="expression" priority="220" dxfId="2" stopIfTrue="1">
      <formula>AF33=3</formula>
    </cfRule>
    <cfRule type="expression" priority="221" dxfId="1" stopIfTrue="1">
      <formula>AE33=2</formula>
    </cfRule>
    <cfRule type="expression" priority="222" dxfId="0" stopIfTrue="1">
      <formula>AD33=1</formula>
    </cfRule>
  </conditionalFormatting>
  <conditionalFormatting sqref="AC35">
    <cfRule type="expression" priority="217" dxfId="2" stopIfTrue="1">
      <formula>AF35=3</formula>
    </cfRule>
    <cfRule type="expression" priority="218" dxfId="1" stopIfTrue="1">
      <formula>AE35=2</formula>
    </cfRule>
    <cfRule type="expression" priority="219" dxfId="0" stopIfTrue="1">
      <formula>AD35=1</formula>
    </cfRule>
  </conditionalFormatting>
  <conditionalFormatting sqref="AC37">
    <cfRule type="expression" priority="214" dxfId="2" stopIfTrue="1">
      <formula>AF37=3</formula>
    </cfRule>
    <cfRule type="expression" priority="215" dxfId="1" stopIfTrue="1">
      <formula>AE37=2</formula>
    </cfRule>
    <cfRule type="expression" priority="216" dxfId="0" stopIfTrue="1">
      <formula>AD37=1</formula>
    </cfRule>
  </conditionalFormatting>
  <conditionalFormatting sqref="AC45">
    <cfRule type="expression" priority="211" dxfId="2" stopIfTrue="1">
      <formula>AF45=3</formula>
    </cfRule>
    <cfRule type="expression" priority="212" dxfId="1" stopIfTrue="1">
      <formula>AE45=2</formula>
    </cfRule>
    <cfRule type="expression" priority="213" dxfId="0" stopIfTrue="1">
      <formula>AD45=1</formula>
    </cfRule>
  </conditionalFormatting>
  <conditionalFormatting sqref="AC49">
    <cfRule type="expression" priority="208" dxfId="2" stopIfTrue="1">
      <formula>AF49=3</formula>
    </cfRule>
    <cfRule type="expression" priority="209" dxfId="1" stopIfTrue="1">
      <formula>AE49=2</formula>
    </cfRule>
    <cfRule type="expression" priority="210" dxfId="0" stopIfTrue="1">
      <formula>AD49=1</formula>
    </cfRule>
  </conditionalFormatting>
  <conditionalFormatting sqref="AC57">
    <cfRule type="expression" priority="205" dxfId="2" stopIfTrue="1">
      <formula>AF57=3</formula>
    </cfRule>
    <cfRule type="expression" priority="206" dxfId="1" stopIfTrue="1">
      <formula>AE57=2</formula>
    </cfRule>
    <cfRule type="expression" priority="207" dxfId="0" stopIfTrue="1">
      <formula>AD57=1</formula>
    </cfRule>
  </conditionalFormatting>
  <conditionalFormatting sqref="AC62">
    <cfRule type="expression" priority="202" dxfId="2" stopIfTrue="1">
      <formula>AF62=3</formula>
    </cfRule>
    <cfRule type="expression" priority="203" dxfId="1" stopIfTrue="1">
      <formula>AE62=2</formula>
    </cfRule>
    <cfRule type="expression" priority="204" dxfId="0" stopIfTrue="1">
      <formula>AD62=1</formula>
    </cfRule>
  </conditionalFormatting>
  <conditionalFormatting sqref="AC64">
    <cfRule type="expression" priority="199" dxfId="2" stopIfTrue="1">
      <formula>AF64=3</formula>
    </cfRule>
    <cfRule type="expression" priority="200" dxfId="1" stopIfTrue="1">
      <formula>AE64=2</formula>
    </cfRule>
    <cfRule type="expression" priority="201" dxfId="0" stopIfTrue="1">
      <formula>AD64=1</formula>
    </cfRule>
  </conditionalFormatting>
  <conditionalFormatting sqref="AC66">
    <cfRule type="expression" priority="196" dxfId="2" stopIfTrue="1">
      <formula>AF66=3</formula>
    </cfRule>
    <cfRule type="expression" priority="197" dxfId="1" stopIfTrue="1">
      <formula>AE66=2</formula>
    </cfRule>
    <cfRule type="expression" priority="198" dxfId="0" stopIfTrue="1">
      <formula>AD66=1</formula>
    </cfRule>
  </conditionalFormatting>
  <conditionalFormatting sqref="AC68">
    <cfRule type="expression" priority="193" dxfId="2" stopIfTrue="1">
      <formula>AF68=3</formula>
    </cfRule>
    <cfRule type="expression" priority="194" dxfId="1" stopIfTrue="1">
      <formula>AE68=2</formula>
    </cfRule>
    <cfRule type="expression" priority="195" dxfId="0" stopIfTrue="1">
      <formula>AD68=1</formula>
    </cfRule>
  </conditionalFormatting>
  <conditionalFormatting sqref="AC73">
    <cfRule type="expression" priority="190" dxfId="2" stopIfTrue="1">
      <formula>AF73=3</formula>
    </cfRule>
    <cfRule type="expression" priority="191" dxfId="1" stopIfTrue="1">
      <formula>AE73=2</formula>
    </cfRule>
    <cfRule type="expression" priority="192" dxfId="0" stopIfTrue="1">
      <formula>AD73=1</formula>
    </cfRule>
  </conditionalFormatting>
  <conditionalFormatting sqref="AC78">
    <cfRule type="expression" priority="187" dxfId="2" stopIfTrue="1">
      <formula>AF78=3</formula>
    </cfRule>
    <cfRule type="expression" priority="188" dxfId="1" stopIfTrue="1">
      <formula>AE78=2</formula>
    </cfRule>
    <cfRule type="expression" priority="189" dxfId="0" stopIfTrue="1">
      <formula>AD78=1</formula>
    </cfRule>
  </conditionalFormatting>
  <conditionalFormatting sqref="AC83">
    <cfRule type="expression" priority="184" dxfId="2" stopIfTrue="1">
      <formula>AF83=3</formula>
    </cfRule>
    <cfRule type="expression" priority="185" dxfId="1" stopIfTrue="1">
      <formula>AE83=2</formula>
    </cfRule>
    <cfRule type="expression" priority="186" dxfId="0" stopIfTrue="1">
      <formula>AD83=1</formula>
    </cfRule>
  </conditionalFormatting>
  <conditionalFormatting sqref="AC88">
    <cfRule type="expression" priority="181" dxfId="2" stopIfTrue="1">
      <formula>AF88=3</formula>
    </cfRule>
    <cfRule type="expression" priority="182" dxfId="1" stopIfTrue="1">
      <formula>AE88=2</formula>
    </cfRule>
    <cfRule type="expression" priority="183" dxfId="0" stopIfTrue="1">
      <formula>AD88=1</formula>
    </cfRule>
  </conditionalFormatting>
  <conditionalFormatting sqref="AC96">
    <cfRule type="expression" priority="178" dxfId="2" stopIfTrue="1">
      <formula>AF96=3</formula>
    </cfRule>
    <cfRule type="expression" priority="179" dxfId="1" stopIfTrue="1">
      <formula>AE96=2</formula>
    </cfRule>
    <cfRule type="expression" priority="180" dxfId="0" stopIfTrue="1">
      <formula>AD96=1</formula>
    </cfRule>
  </conditionalFormatting>
  <conditionalFormatting sqref="AC101">
    <cfRule type="expression" priority="175" dxfId="2" stopIfTrue="1">
      <formula>AF101=3</formula>
    </cfRule>
    <cfRule type="expression" priority="176" dxfId="1" stopIfTrue="1">
      <formula>AE101=2</formula>
    </cfRule>
    <cfRule type="expression" priority="177" dxfId="0" stopIfTrue="1">
      <formula>AD101=1</formula>
    </cfRule>
  </conditionalFormatting>
  <conditionalFormatting sqref="AC106">
    <cfRule type="expression" priority="172" dxfId="2" stopIfTrue="1">
      <formula>AF106=3</formula>
    </cfRule>
    <cfRule type="expression" priority="173" dxfId="1" stopIfTrue="1">
      <formula>AE106=2</formula>
    </cfRule>
    <cfRule type="expression" priority="174" dxfId="0" stopIfTrue="1">
      <formula>AD106=1</formula>
    </cfRule>
  </conditionalFormatting>
  <conditionalFormatting sqref="AC111">
    <cfRule type="expression" priority="169" dxfId="2" stopIfTrue="1">
      <formula>AF111=3</formula>
    </cfRule>
    <cfRule type="expression" priority="170" dxfId="1" stopIfTrue="1">
      <formula>AE111=2</formula>
    </cfRule>
    <cfRule type="expression" priority="171" dxfId="0" stopIfTrue="1">
      <formula>AD111=1</formula>
    </cfRule>
  </conditionalFormatting>
  <conditionalFormatting sqref="AC116">
    <cfRule type="expression" priority="166" dxfId="2" stopIfTrue="1">
      <formula>AF116=3</formula>
    </cfRule>
    <cfRule type="expression" priority="167" dxfId="1" stopIfTrue="1">
      <formula>AE116=2</formula>
    </cfRule>
    <cfRule type="expression" priority="168" dxfId="0" stopIfTrue="1">
      <formula>AD116=1</formula>
    </cfRule>
  </conditionalFormatting>
  <conditionalFormatting sqref="AC124">
    <cfRule type="expression" priority="163" dxfId="2" stopIfTrue="1">
      <formula>AF124=3</formula>
    </cfRule>
    <cfRule type="expression" priority="164" dxfId="1" stopIfTrue="1">
      <formula>AE124=2</formula>
    </cfRule>
    <cfRule type="expression" priority="165" dxfId="0" stopIfTrue="1">
      <formula>AD124=1</formula>
    </cfRule>
  </conditionalFormatting>
  <conditionalFormatting sqref="AC126">
    <cfRule type="expression" priority="160" dxfId="2" stopIfTrue="1">
      <formula>AF126=3</formula>
    </cfRule>
    <cfRule type="expression" priority="161" dxfId="1" stopIfTrue="1">
      <formula>AE126=2</formula>
    </cfRule>
    <cfRule type="expression" priority="162" dxfId="0" stopIfTrue="1">
      <formula>AD126=1</formula>
    </cfRule>
  </conditionalFormatting>
  <conditionalFormatting sqref="AC131">
    <cfRule type="expression" priority="157" dxfId="2" stopIfTrue="1">
      <formula>AF131=3</formula>
    </cfRule>
    <cfRule type="expression" priority="158" dxfId="1" stopIfTrue="1">
      <formula>AE131=2</formula>
    </cfRule>
    <cfRule type="expression" priority="159" dxfId="0" stopIfTrue="1">
      <formula>AD131=1</formula>
    </cfRule>
  </conditionalFormatting>
  <conditionalFormatting sqref="AC133">
    <cfRule type="expression" priority="154" dxfId="2" stopIfTrue="1">
      <formula>AF133=3</formula>
    </cfRule>
    <cfRule type="expression" priority="155" dxfId="1" stopIfTrue="1">
      <formula>AE133=2</formula>
    </cfRule>
    <cfRule type="expression" priority="156" dxfId="0" stopIfTrue="1">
      <formula>AD133=1</formula>
    </cfRule>
  </conditionalFormatting>
  <conditionalFormatting sqref="AC135">
    <cfRule type="expression" priority="151" dxfId="2" stopIfTrue="1">
      <formula>AF135=3</formula>
    </cfRule>
    <cfRule type="expression" priority="152" dxfId="1" stopIfTrue="1">
      <formula>AE135=2</formula>
    </cfRule>
    <cfRule type="expression" priority="153" dxfId="0" stopIfTrue="1">
      <formula>AD135=1</formula>
    </cfRule>
  </conditionalFormatting>
  <conditionalFormatting sqref="AC140">
    <cfRule type="expression" priority="148" dxfId="2" stopIfTrue="1">
      <formula>AF140=3</formula>
    </cfRule>
    <cfRule type="expression" priority="149" dxfId="1" stopIfTrue="1">
      <formula>AE140=2</formula>
    </cfRule>
    <cfRule type="expression" priority="150" dxfId="0" stopIfTrue="1">
      <formula>AD140=1</formula>
    </cfRule>
  </conditionalFormatting>
  <conditionalFormatting sqref="AC145">
    <cfRule type="expression" priority="145" dxfId="2" stopIfTrue="1">
      <formula>AF145=3</formula>
    </cfRule>
    <cfRule type="expression" priority="146" dxfId="1" stopIfTrue="1">
      <formula>AE145=2</formula>
    </cfRule>
    <cfRule type="expression" priority="147" dxfId="0" stopIfTrue="1">
      <formula>AD145=1</formula>
    </cfRule>
  </conditionalFormatting>
  <conditionalFormatting sqref="AC150">
    <cfRule type="expression" priority="142" dxfId="2" stopIfTrue="1">
      <formula>AF150=3</formula>
    </cfRule>
    <cfRule type="expression" priority="143" dxfId="1" stopIfTrue="1">
      <formula>AE150=2</formula>
    </cfRule>
    <cfRule type="expression" priority="144" dxfId="0" stopIfTrue="1">
      <formula>AD150=1</formula>
    </cfRule>
  </conditionalFormatting>
  <conditionalFormatting sqref="AC155">
    <cfRule type="expression" priority="139" dxfId="2" stopIfTrue="1">
      <formula>AF155=3</formula>
    </cfRule>
    <cfRule type="expression" priority="140" dxfId="1" stopIfTrue="1">
      <formula>AE155=2</formula>
    </cfRule>
    <cfRule type="expression" priority="141" dxfId="0" stopIfTrue="1">
      <formula>AD155=1</formula>
    </cfRule>
  </conditionalFormatting>
  <conditionalFormatting sqref="AC160">
    <cfRule type="expression" priority="136" dxfId="2" stopIfTrue="1">
      <formula>AF160=3</formula>
    </cfRule>
    <cfRule type="expression" priority="137" dxfId="1" stopIfTrue="1">
      <formula>AE160=2</formula>
    </cfRule>
    <cfRule type="expression" priority="138" dxfId="0" stopIfTrue="1">
      <formula>AD160=1</formula>
    </cfRule>
  </conditionalFormatting>
  <conditionalFormatting sqref="AC162">
    <cfRule type="expression" priority="133" dxfId="2" stopIfTrue="1">
      <formula>AF162=3</formula>
    </cfRule>
    <cfRule type="expression" priority="134" dxfId="1" stopIfTrue="1">
      <formula>AE162=2</formula>
    </cfRule>
    <cfRule type="expression" priority="135" dxfId="0" stopIfTrue="1">
      <formula>AD162=1</formula>
    </cfRule>
  </conditionalFormatting>
  <conditionalFormatting sqref="AC167">
    <cfRule type="expression" priority="130" dxfId="2" stopIfTrue="1">
      <formula>AF167=3</formula>
    </cfRule>
    <cfRule type="expression" priority="131" dxfId="1" stopIfTrue="1">
      <formula>AE167=2</formula>
    </cfRule>
    <cfRule type="expression" priority="132" dxfId="0" stopIfTrue="1">
      <formula>AD167=1</formula>
    </cfRule>
  </conditionalFormatting>
  <conditionalFormatting sqref="AC172">
    <cfRule type="expression" priority="127" dxfId="2" stopIfTrue="1">
      <formula>AF172=3</formula>
    </cfRule>
    <cfRule type="expression" priority="128" dxfId="1" stopIfTrue="1">
      <formula>AE172=2</formula>
    </cfRule>
    <cfRule type="expression" priority="129" dxfId="0" stopIfTrue="1">
      <formula>AD172=1</formula>
    </cfRule>
  </conditionalFormatting>
  <conditionalFormatting sqref="AC174">
    <cfRule type="expression" priority="124" dxfId="2" stopIfTrue="1">
      <formula>AF174=3</formula>
    </cfRule>
    <cfRule type="expression" priority="125" dxfId="1" stopIfTrue="1">
      <formula>AE174=2</formula>
    </cfRule>
    <cfRule type="expression" priority="126" dxfId="0" stopIfTrue="1">
      <formula>AD174=1</formula>
    </cfRule>
  </conditionalFormatting>
  <conditionalFormatting sqref="AC176">
    <cfRule type="expression" priority="121" dxfId="2" stopIfTrue="1">
      <formula>AF176=3</formula>
    </cfRule>
    <cfRule type="expression" priority="122" dxfId="1" stopIfTrue="1">
      <formula>AE176=2</formula>
    </cfRule>
    <cfRule type="expression" priority="123" dxfId="0" stopIfTrue="1">
      <formula>AD176=1</formula>
    </cfRule>
  </conditionalFormatting>
  <conditionalFormatting sqref="AC184">
    <cfRule type="expression" priority="118" dxfId="2" stopIfTrue="1">
      <formula>AF184=3</formula>
    </cfRule>
    <cfRule type="expression" priority="119" dxfId="1" stopIfTrue="1">
      <formula>AE184=2</formula>
    </cfRule>
    <cfRule type="expression" priority="120" dxfId="0" stopIfTrue="1">
      <formula>AD184=1</formula>
    </cfRule>
  </conditionalFormatting>
  <conditionalFormatting sqref="AC189">
    <cfRule type="expression" priority="115" dxfId="2" stopIfTrue="1">
      <formula>AF189=3</formula>
    </cfRule>
    <cfRule type="expression" priority="116" dxfId="1" stopIfTrue="1">
      <formula>AE189=2</formula>
    </cfRule>
    <cfRule type="expression" priority="117" dxfId="0" stopIfTrue="1">
      <formula>AD189=1</formula>
    </cfRule>
  </conditionalFormatting>
  <conditionalFormatting sqref="AC194">
    <cfRule type="expression" priority="112" dxfId="2" stopIfTrue="1">
      <formula>AF194=3</formula>
    </cfRule>
    <cfRule type="expression" priority="113" dxfId="1" stopIfTrue="1">
      <formula>AE194=2</formula>
    </cfRule>
    <cfRule type="expression" priority="114" dxfId="0" stopIfTrue="1">
      <formula>AD194=1</formula>
    </cfRule>
  </conditionalFormatting>
  <conditionalFormatting sqref="AC199">
    <cfRule type="expression" priority="109" dxfId="2" stopIfTrue="1">
      <formula>AF199=3</formula>
    </cfRule>
    <cfRule type="expression" priority="110" dxfId="1" stopIfTrue="1">
      <formula>AE199=2</formula>
    </cfRule>
    <cfRule type="expression" priority="111" dxfId="0" stopIfTrue="1">
      <formula>AD199=1</formula>
    </cfRule>
  </conditionalFormatting>
  <conditionalFormatting sqref="AC204">
    <cfRule type="expression" priority="106" dxfId="2" stopIfTrue="1">
      <formula>AF204=3</formula>
    </cfRule>
    <cfRule type="expression" priority="107" dxfId="1" stopIfTrue="1">
      <formula>AE204=2</formula>
    </cfRule>
    <cfRule type="expression" priority="108" dxfId="0" stopIfTrue="1">
      <formula>AD204=1</formula>
    </cfRule>
  </conditionalFormatting>
  <conditionalFormatting sqref="AC209">
    <cfRule type="expression" priority="103" dxfId="2" stopIfTrue="1">
      <formula>AF209=3</formula>
    </cfRule>
    <cfRule type="expression" priority="104" dxfId="1" stopIfTrue="1">
      <formula>AE209=2</formula>
    </cfRule>
    <cfRule type="expression" priority="105" dxfId="0" stopIfTrue="1">
      <formula>AD209=1</formula>
    </cfRule>
  </conditionalFormatting>
  <conditionalFormatting sqref="AC214">
    <cfRule type="expression" priority="100" dxfId="2" stopIfTrue="1">
      <formula>AF214=3</formula>
    </cfRule>
    <cfRule type="expression" priority="101" dxfId="1" stopIfTrue="1">
      <formula>AE214=2</formula>
    </cfRule>
    <cfRule type="expression" priority="102" dxfId="0" stopIfTrue="1">
      <formula>AD214=1</formula>
    </cfRule>
  </conditionalFormatting>
  <conditionalFormatting sqref="AC219">
    <cfRule type="expression" priority="97" dxfId="2" stopIfTrue="1">
      <formula>AF219=3</formula>
    </cfRule>
    <cfRule type="expression" priority="98" dxfId="1" stopIfTrue="1">
      <formula>AE219=2</formula>
    </cfRule>
    <cfRule type="expression" priority="99" dxfId="0" stopIfTrue="1">
      <formula>AD219=1</formula>
    </cfRule>
  </conditionalFormatting>
  <conditionalFormatting sqref="AC224">
    <cfRule type="expression" priority="94" dxfId="2" stopIfTrue="1">
      <formula>AF224=3</formula>
    </cfRule>
    <cfRule type="expression" priority="95" dxfId="1" stopIfTrue="1">
      <formula>AE224=2</formula>
    </cfRule>
    <cfRule type="expression" priority="96" dxfId="0" stopIfTrue="1">
      <formula>AD224=1</formula>
    </cfRule>
  </conditionalFormatting>
  <conditionalFormatting sqref="AC229">
    <cfRule type="expression" priority="91" dxfId="2" stopIfTrue="1">
      <formula>AF229=3</formula>
    </cfRule>
    <cfRule type="expression" priority="92" dxfId="1" stopIfTrue="1">
      <formula>AE229=2</formula>
    </cfRule>
    <cfRule type="expression" priority="93" dxfId="0" stopIfTrue="1">
      <formula>AD229=1</formula>
    </cfRule>
  </conditionalFormatting>
  <conditionalFormatting sqref="AC234">
    <cfRule type="expression" priority="88" dxfId="2" stopIfTrue="1">
      <formula>AF234=3</formula>
    </cfRule>
    <cfRule type="expression" priority="89" dxfId="1" stopIfTrue="1">
      <formula>AE234=2</formula>
    </cfRule>
    <cfRule type="expression" priority="90" dxfId="0" stopIfTrue="1">
      <formula>AD234=1</formula>
    </cfRule>
  </conditionalFormatting>
  <conditionalFormatting sqref="AC239">
    <cfRule type="expression" priority="85" dxfId="2" stopIfTrue="1">
      <formula>AF239=3</formula>
    </cfRule>
    <cfRule type="expression" priority="86" dxfId="1" stopIfTrue="1">
      <formula>AE239=2</formula>
    </cfRule>
    <cfRule type="expression" priority="87" dxfId="0" stopIfTrue="1">
      <formula>AD239=1</formula>
    </cfRule>
  </conditionalFormatting>
  <conditionalFormatting sqref="AC247">
    <cfRule type="expression" priority="82" dxfId="2" stopIfTrue="1">
      <formula>AF247=3</formula>
    </cfRule>
    <cfRule type="expression" priority="83" dxfId="1" stopIfTrue="1">
      <formula>AE247=2</formula>
    </cfRule>
    <cfRule type="expression" priority="84" dxfId="0" stopIfTrue="1">
      <formula>AD247=1</formula>
    </cfRule>
  </conditionalFormatting>
  <conditionalFormatting sqref="AC251">
    <cfRule type="expression" priority="79" dxfId="2" stopIfTrue="1">
      <formula>AF251=3</formula>
    </cfRule>
    <cfRule type="expression" priority="80" dxfId="1" stopIfTrue="1">
      <formula>AE251=2</formula>
    </cfRule>
    <cfRule type="expression" priority="81" dxfId="0" stopIfTrue="1">
      <formula>AD251=1</formula>
    </cfRule>
  </conditionalFormatting>
  <conditionalFormatting sqref="AC253">
    <cfRule type="expression" priority="76" dxfId="2" stopIfTrue="1">
      <formula>AF253=3</formula>
    </cfRule>
    <cfRule type="expression" priority="77" dxfId="1" stopIfTrue="1">
      <formula>AE253=2</formula>
    </cfRule>
    <cfRule type="expression" priority="78" dxfId="0" stopIfTrue="1">
      <formula>AD253=1</formula>
    </cfRule>
  </conditionalFormatting>
  <conditionalFormatting sqref="AC255">
    <cfRule type="expression" priority="73" dxfId="2" stopIfTrue="1">
      <formula>AF255=3</formula>
    </cfRule>
    <cfRule type="expression" priority="74" dxfId="1" stopIfTrue="1">
      <formula>AE255=2</formula>
    </cfRule>
    <cfRule type="expression" priority="75" dxfId="0" stopIfTrue="1">
      <formula>AD255=1</formula>
    </cfRule>
  </conditionalFormatting>
  <conditionalFormatting sqref="AC260">
    <cfRule type="expression" priority="70" dxfId="2" stopIfTrue="1">
      <formula>AF260=3</formula>
    </cfRule>
    <cfRule type="expression" priority="71" dxfId="1" stopIfTrue="1">
      <formula>AE260=2</formula>
    </cfRule>
    <cfRule type="expression" priority="72" dxfId="0" stopIfTrue="1">
      <formula>AD260=1</formula>
    </cfRule>
  </conditionalFormatting>
  <conditionalFormatting sqref="AC262">
    <cfRule type="expression" priority="67" dxfId="2" stopIfTrue="1">
      <formula>AF262=3</formula>
    </cfRule>
    <cfRule type="expression" priority="68" dxfId="1" stopIfTrue="1">
      <formula>AE262=2</formula>
    </cfRule>
    <cfRule type="expression" priority="69" dxfId="0" stopIfTrue="1">
      <formula>AD262=1</formula>
    </cfRule>
  </conditionalFormatting>
  <conditionalFormatting sqref="AC264">
    <cfRule type="expression" priority="64" dxfId="2" stopIfTrue="1">
      <formula>AF264=3</formula>
    </cfRule>
    <cfRule type="expression" priority="65" dxfId="1" stopIfTrue="1">
      <formula>AE264=2</formula>
    </cfRule>
    <cfRule type="expression" priority="66" dxfId="0" stopIfTrue="1">
      <formula>AD264=1</formula>
    </cfRule>
  </conditionalFormatting>
  <conditionalFormatting sqref="AC266">
    <cfRule type="expression" priority="61" dxfId="2" stopIfTrue="1">
      <formula>AF266=3</formula>
    </cfRule>
    <cfRule type="expression" priority="62" dxfId="1" stopIfTrue="1">
      <formula>AE266=2</formula>
    </cfRule>
    <cfRule type="expression" priority="63" dxfId="0" stopIfTrue="1">
      <formula>AD266=1</formula>
    </cfRule>
  </conditionalFormatting>
  <conditionalFormatting sqref="AC271">
    <cfRule type="expression" priority="58" dxfId="2" stopIfTrue="1">
      <formula>AF271=3</formula>
    </cfRule>
    <cfRule type="expression" priority="59" dxfId="1" stopIfTrue="1">
      <formula>AE271=2</formula>
    </cfRule>
    <cfRule type="expression" priority="60" dxfId="0" stopIfTrue="1">
      <formula>AD271=1</formula>
    </cfRule>
  </conditionalFormatting>
  <conditionalFormatting sqref="AC276">
    <cfRule type="expression" priority="55" dxfId="2" stopIfTrue="1">
      <formula>AF276=3</formula>
    </cfRule>
    <cfRule type="expression" priority="56" dxfId="1" stopIfTrue="1">
      <formula>AE276=2</formula>
    </cfRule>
    <cfRule type="expression" priority="57" dxfId="0" stopIfTrue="1">
      <formula>AD276=1</formula>
    </cfRule>
  </conditionalFormatting>
  <conditionalFormatting sqref="AC281">
    <cfRule type="expression" priority="52" dxfId="2" stopIfTrue="1">
      <formula>AF281=3</formula>
    </cfRule>
    <cfRule type="expression" priority="53" dxfId="1" stopIfTrue="1">
      <formula>AE281=2</formula>
    </cfRule>
    <cfRule type="expression" priority="54" dxfId="0" stopIfTrue="1">
      <formula>AD281=1</formula>
    </cfRule>
  </conditionalFormatting>
  <conditionalFormatting sqref="AC286">
    <cfRule type="expression" priority="49" dxfId="2" stopIfTrue="1">
      <formula>AF286=3</formula>
    </cfRule>
    <cfRule type="expression" priority="50" dxfId="1" stopIfTrue="1">
      <formula>AE286=2</formula>
    </cfRule>
    <cfRule type="expression" priority="51" dxfId="0" stopIfTrue="1">
      <formula>AD286=1</formula>
    </cfRule>
  </conditionalFormatting>
  <conditionalFormatting sqref="AC291">
    <cfRule type="expression" priority="46" dxfId="2" stopIfTrue="1">
      <formula>AF291=3</formula>
    </cfRule>
    <cfRule type="expression" priority="47" dxfId="1" stopIfTrue="1">
      <formula>AE291=2</formula>
    </cfRule>
    <cfRule type="expression" priority="48" dxfId="0" stopIfTrue="1">
      <formula>AD291=1</formula>
    </cfRule>
  </conditionalFormatting>
  <conditionalFormatting sqref="AC296">
    <cfRule type="expression" priority="43" dxfId="2" stopIfTrue="1">
      <formula>AF296=3</formula>
    </cfRule>
    <cfRule type="expression" priority="44" dxfId="1" stopIfTrue="1">
      <formula>AE296=2</formula>
    </cfRule>
    <cfRule type="expression" priority="45" dxfId="0" stopIfTrue="1">
      <formula>AD296=1</formula>
    </cfRule>
  </conditionalFormatting>
  <conditionalFormatting sqref="AC300">
    <cfRule type="expression" priority="40" dxfId="2" stopIfTrue="1">
      <formula>AF300=3</formula>
    </cfRule>
    <cfRule type="expression" priority="41" dxfId="1" stopIfTrue="1">
      <formula>AE300=2</formula>
    </cfRule>
    <cfRule type="expression" priority="42" dxfId="0" stopIfTrue="1">
      <formula>AD300=1</formula>
    </cfRule>
  </conditionalFormatting>
  <conditionalFormatting sqref="AC302">
    <cfRule type="expression" priority="37" dxfId="2" stopIfTrue="1">
      <formula>AF302=3</formula>
    </cfRule>
    <cfRule type="expression" priority="38" dxfId="1" stopIfTrue="1">
      <formula>AE302=2</formula>
    </cfRule>
    <cfRule type="expression" priority="39" dxfId="0" stopIfTrue="1">
      <formula>AD302=1</formula>
    </cfRule>
  </conditionalFormatting>
  <conditionalFormatting sqref="AC307">
    <cfRule type="expression" priority="34" dxfId="2" stopIfTrue="1">
      <formula>AF307=3</formula>
    </cfRule>
    <cfRule type="expression" priority="35" dxfId="1" stopIfTrue="1">
      <formula>AE307=2</formula>
    </cfRule>
    <cfRule type="expression" priority="36" dxfId="0" stopIfTrue="1">
      <formula>AD307=1</formula>
    </cfRule>
  </conditionalFormatting>
  <conditionalFormatting sqref="AC314">
    <cfRule type="expression" priority="31" dxfId="2" stopIfTrue="1">
      <formula>AF314=3</formula>
    </cfRule>
    <cfRule type="expression" priority="32" dxfId="1" stopIfTrue="1">
      <formula>AE314=2</formula>
    </cfRule>
    <cfRule type="expression" priority="33" dxfId="0" stopIfTrue="1">
      <formula>AD314=1</formula>
    </cfRule>
  </conditionalFormatting>
  <conditionalFormatting sqref="AC316">
    <cfRule type="expression" priority="28" dxfId="2" stopIfTrue="1">
      <formula>AF316=3</formula>
    </cfRule>
    <cfRule type="expression" priority="29" dxfId="1" stopIfTrue="1">
      <formula>AE316=2</formula>
    </cfRule>
    <cfRule type="expression" priority="30" dxfId="0" stopIfTrue="1">
      <formula>AD316=1</formula>
    </cfRule>
  </conditionalFormatting>
  <conditionalFormatting sqref="AC320">
    <cfRule type="expression" priority="25" dxfId="2" stopIfTrue="1">
      <formula>AF320=3</formula>
    </cfRule>
    <cfRule type="expression" priority="26" dxfId="1" stopIfTrue="1">
      <formula>AE320=2</formula>
    </cfRule>
    <cfRule type="expression" priority="27" dxfId="0" stopIfTrue="1">
      <formula>AD320=1</formula>
    </cfRule>
  </conditionalFormatting>
  <conditionalFormatting sqref="AC322">
    <cfRule type="expression" priority="22" dxfId="2" stopIfTrue="1">
      <formula>AF322=3</formula>
    </cfRule>
    <cfRule type="expression" priority="23" dxfId="1" stopIfTrue="1">
      <formula>AE322=2</formula>
    </cfRule>
    <cfRule type="expression" priority="24" dxfId="0" stopIfTrue="1">
      <formula>AD322=1</formula>
    </cfRule>
  </conditionalFormatting>
  <conditionalFormatting sqref="AC324">
    <cfRule type="expression" priority="19" dxfId="2" stopIfTrue="1">
      <formula>AF324=3</formula>
    </cfRule>
    <cfRule type="expression" priority="20" dxfId="1" stopIfTrue="1">
      <formula>AE324=2</formula>
    </cfRule>
    <cfRule type="expression" priority="21" dxfId="0" stopIfTrue="1">
      <formula>AD324=1</formula>
    </cfRule>
  </conditionalFormatting>
  <conditionalFormatting sqref="AC329">
    <cfRule type="expression" priority="16" dxfId="2" stopIfTrue="1">
      <formula>AF329=3</formula>
    </cfRule>
    <cfRule type="expression" priority="17" dxfId="1" stopIfTrue="1">
      <formula>AE329=2</formula>
    </cfRule>
    <cfRule type="expression" priority="18" dxfId="0" stopIfTrue="1">
      <formula>AD329=1</formula>
    </cfRule>
  </conditionalFormatting>
  <conditionalFormatting sqref="AC334">
    <cfRule type="expression" priority="13" dxfId="2" stopIfTrue="1">
      <formula>AF334=3</formula>
    </cfRule>
    <cfRule type="expression" priority="14" dxfId="1" stopIfTrue="1">
      <formula>AE334=2</formula>
    </cfRule>
    <cfRule type="expression" priority="15" dxfId="0" stopIfTrue="1">
      <formula>AD334=1</formula>
    </cfRule>
  </conditionalFormatting>
  <conditionalFormatting sqref="AC339">
    <cfRule type="expression" priority="10" dxfId="2" stopIfTrue="1">
      <formula>AF339=3</formula>
    </cfRule>
    <cfRule type="expression" priority="11" dxfId="1" stopIfTrue="1">
      <formula>AE339=2</formula>
    </cfRule>
    <cfRule type="expression" priority="12" dxfId="0" stopIfTrue="1">
      <formula>AD339=1</formula>
    </cfRule>
  </conditionalFormatting>
  <conditionalFormatting sqref="AC344">
    <cfRule type="expression" priority="7" dxfId="2" stopIfTrue="1">
      <formula>AF344=3</formula>
    </cfRule>
    <cfRule type="expression" priority="8" dxfId="1" stopIfTrue="1">
      <formula>AE344=2</formula>
    </cfRule>
    <cfRule type="expression" priority="9" dxfId="0" stopIfTrue="1">
      <formula>AD344=1</formula>
    </cfRule>
  </conditionalFormatting>
  <conditionalFormatting sqref="AC361">
    <cfRule type="expression" priority="4" dxfId="2" stopIfTrue="1">
      <formula>AF361=3</formula>
    </cfRule>
    <cfRule type="expression" priority="5" dxfId="1" stopIfTrue="1">
      <formula>AE361=2</formula>
    </cfRule>
    <cfRule type="expression" priority="6" dxfId="0" stopIfTrue="1">
      <formula>AD361=1</formula>
    </cfRule>
  </conditionalFormatting>
  <conditionalFormatting sqref="AC363">
    <cfRule type="expression" priority="1" dxfId="2" stopIfTrue="1">
      <formula>AF363=3</formula>
    </cfRule>
    <cfRule type="expression" priority="2" dxfId="1" stopIfTrue="1">
      <formula>AE363=2</formula>
    </cfRule>
    <cfRule type="expression" priority="3" dxfId="0" stopIfTrue="1">
      <formula>AD363=1</formula>
    </cfRule>
  </conditionalFormatting>
  <printOptions/>
  <pageMargins left="0.5" right="0.5" top="0.5" bottom="0.5" header="0.3" footer="0.3"/>
  <pageSetup fitToHeight="0" fitToWidth="1" horizontalDpi="600" verticalDpi="600" orientation="landscape" paperSize="17" scale="64" r:id="rId1"/>
  <rowBreaks count="4" manualBreakCount="4">
    <brk id="136" max="28" man="1"/>
    <brk id="205" max="28" man="1"/>
    <brk id="272" max="28" man="1"/>
    <brk id="340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P398"/>
  <sheetViews>
    <sheetView zoomScalePageLayoutView="0" workbookViewId="0" topLeftCell="A304">
      <selection activeCell="N325" sqref="N325"/>
    </sheetView>
  </sheetViews>
  <sheetFormatPr defaultColWidth="9.140625" defaultRowHeight="12.75"/>
  <cols>
    <col min="1" max="1" width="6.00390625" style="3" customWidth="1"/>
    <col min="2" max="2" width="6.00390625" style="6" customWidth="1"/>
    <col min="3" max="3" width="30.28125" style="3" customWidth="1"/>
    <col min="4" max="4" width="8.57421875" style="32" customWidth="1"/>
    <col min="5" max="5" width="11.57421875" style="6" customWidth="1"/>
    <col min="6" max="6" width="9.7109375" style="75" customWidth="1"/>
    <col min="7" max="7" width="12.421875" style="62" customWidth="1"/>
    <col min="8" max="9" width="9.140625" style="3" customWidth="1"/>
    <col min="10" max="10" width="11.7109375" style="3" customWidth="1"/>
    <col min="11" max="94" width="9.140625" style="3" customWidth="1"/>
  </cols>
  <sheetData>
    <row r="1" ht="15.75">
      <c r="A1" s="122" t="s">
        <v>65</v>
      </c>
    </row>
    <row r="2" ht="15.75">
      <c r="A2" s="123" t="str">
        <f>J15</f>
        <v>FY 2012</v>
      </c>
    </row>
    <row r="3" spans="1:7" ht="15.75">
      <c r="A3" s="44" t="s">
        <v>290</v>
      </c>
      <c r="B3" s="10"/>
      <c r="C3" s="9"/>
      <c r="D3" s="33"/>
      <c r="E3" s="10"/>
      <c r="F3" s="76"/>
      <c r="G3" s="63"/>
    </row>
    <row r="4" spans="1:7" ht="12.75">
      <c r="A4" s="11"/>
      <c r="B4" s="18"/>
      <c r="C4" s="11"/>
      <c r="D4" s="18" t="s">
        <v>95</v>
      </c>
      <c r="E4" s="18" t="s">
        <v>89</v>
      </c>
      <c r="F4" s="77" t="s">
        <v>67</v>
      </c>
      <c r="G4" s="64" t="s">
        <v>89</v>
      </c>
    </row>
    <row r="5" spans="1:7" ht="12.75">
      <c r="A5" s="11"/>
      <c r="B5" s="18"/>
      <c r="C5" s="11"/>
      <c r="D5" s="18" t="s">
        <v>96</v>
      </c>
      <c r="E5" s="18" t="s">
        <v>90</v>
      </c>
      <c r="F5" s="77" t="s">
        <v>66</v>
      </c>
      <c r="G5" s="64" t="s">
        <v>245</v>
      </c>
    </row>
    <row r="6" spans="1:7" ht="12.75">
      <c r="A6" s="11"/>
      <c r="B6" s="18"/>
      <c r="C6" s="11"/>
      <c r="D6" s="34"/>
      <c r="E6" s="18"/>
      <c r="F6" s="77"/>
      <c r="G6" s="64"/>
    </row>
    <row r="7" spans="1:7" ht="12.75">
      <c r="A7" s="11"/>
      <c r="B7" s="18"/>
      <c r="C7" s="11"/>
      <c r="D7" s="34"/>
      <c r="E7" s="18"/>
      <c r="F7" s="77"/>
      <c r="G7" s="64"/>
    </row>
    <row r="8" spans="1:7" ht="15.75">
      <c r="A8" s="44" t="s">
        <v>222</v>
      </c>
      <c r="B8" s="18"/>
      <c r="C8" s="11"/>
      <c r="D8" s="34"/>
      <c r="E8" s="41">
        <f>E10+E94+E122+E183+E247+E317</f>
        <v>989415</v>
      </c>
      <c r="F8" s="77"/>
      <c r="G8" s="65">
        <f>G10+G94+G122+G183+G247+G317</f>
        <v>145556.297</v>
      </c>
    </row>
    <row r="9" spans="1:7" ht="12.75">
      <c r="A9" s="11"/>
      <c r="B9" s="18"/>
      <c r="C9" s="11"/>
      <c r="D9" s="34"/>
      <c r="E9" s="18"/>
      <c r="F9" s="77"/>
      <c r="G9" s="64"/>
    </row>
    <row r="10" spans="1:7" ht="15">
      <c r="A10" s="40" t="s">
        <v>113</v>
      </c>
      <c r="B10" s="5"/>
      <c r="C10" s="4"/>
      <c r="D10" s="34"/>
      <c r="E10" s="41">
        <f>E12+E17+E22+E27+E41+E49+E57+E62+E73+E78+E83+E88</f>
        <v>257994</v>
      </c>
      <c r="F10" s="78"/>
      <c r="G10" s="65">
        <f>G12+G17+G22+G27+G41+G49+G57+G62+G73+G78+G83+G88</f>
        <v>28747.459</v>
      </c>
    </row>
    <row r="11" spans="1:7" ht="12.75">
      <c r="A11" s="4"/>
      <c r="B11" s="5"/>
      <c r="C11" s="4"/>
      <c r="D11" s="34"/>
      <c r="E11" s="5"/>
      <c r="F11" s="78"/>
      <c r="G11" s="66"/>
    </row>
    <row r="12" spans="1:94" s="17" customFormat="1" ht="13.5" thickBot="1">
      <c r="A12" s="20" t="s">
        <v>83</v>
      </c>
      <c r="B12" s="21"/>
      <c r="C12" s="22"/>
      <c r="D12" s="35"/>
      <c r="E12" s="30">
        <v>9246</v>
      </c>
      <c r="F12" s="141">
        <f>F14</f>
        <v>1</v>
      </c>
      <c r="G12" s="67">
        <v>5542.613</v>
      </c>
      <c r="H12" s="15"/>
      <c r="I12" s="15"/>
      <c r="J12" s="145" t="s">
        <v>316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</row>
    <row r="13" spans="1:94" s="17" customFormat="1" ht="12.75">
      <c r="A13" s="16"/>
      <c r="B13" s="28"/>
      <c r="C13" s="23"/>
      <c r="D13" s="36"/>
      <c r="E13" s="28"/>
      <c r="F13" s="80"/>
      <c r="G13" s="69"/>
      <c r="H13" s="15"/>
      <c r="I13" s="15"/>
      <c r="J13" s="3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</row>
    <row r="14" spans="1:10" ht="12.75">
      <c r="A14" s="7"/>
      <c r="B14" s="19" t="s">
        <v>76</v>
      </c>
      <c r="C14" s="29"/>
      <c r="D14" s="37">
        <v>1133</v>
      </c>
      <c r="E14" s="19"/>
      <c r="F14" s="142">
        <f>F15</f>
        <v>1</v>
      </c>
      <c r="G14" s="70"/>
      <c r="J14" s="146" t="s">
        <v>317</v>
      </c>
    </row>
    <row r="15" spans="1:10" ht="12.75">
      <c r="A15" s="9"/>
      <c r="B15" s="10"/>
      <c r="C15" s="7" t="s">
        <v>7</v>
      </c>
      <c r="D15" s="38"/>
      <c r="E15" s="31">
        <v>4134</v>
      </c>
      <c r="F15" s="128">
        <v>1</v>
      </c>
      <c r="G15" s="71">
        <v>1.7582223570166227</v>
      </c>
      <c r="J15" s="147" t="s">
        <v>289</v>
      </c>
    </row>
    <row r="16" spans="1:10" ht="12.75">
      <c r="A16" s="9"/>
      <c r="B16" s="10"/>
      <c r="C16" s="7"/>
      <c r="D16" s="38"/>
      <c r="E16" s="5"/>
      <c r="F16" s="78"/>
      <c r="G16" s="66"/>
      <c r="J16" s="148"/>
    </row>
    <row r="17" spans="1:94" s="27" customFormat="1" ht="13.5" thickBot="1">
      <c r="A17" s="20" t="s">
        <v>84</v>
      </c>
      <c r="B17" s="21"/>
      <c r="C17" s="22"/>
      <c r="D17" s="35"/>
      <c r="E17" s="30">
        <v>5612</v>
      </c>
      <c r="F17" s="141">
        <f>F19</f>
        <v>1</v>
      </c>
      <c r="G17" s="67">
        <v>1191.484</v>
      </c>
      <c r="H17" s="26"/>
      <c r="I17" s="26"/>
      <c r="J17" s="149" t="s">
        <v>318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</row>
    <row r="18" spans="1:94" s="27" customFormat="1" ht="12.75">
      <c r="A18" s="16"/>
      <c r="B18" s="28"/>
      <c r="C18" s="23"/>
      <c r="D18" s="36"/>
      <c r="E18" s="28"/>
      <c r="F18" s="80"/>
      <c r="G18" s="69"/>
      <c r="H18" s="26"/>
      <c r="I18" s="26"/>
      <c r="J18" s="150">
        <v>989415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</row>
    <row r="19" spans="1:94" s="17" customFormat="1" ht="12.75">
      <c r="A19" s="11"/>
      <c r="B19" s="19" t="s">
        <v>77</v>
      </c>
      <c r="C19" s="29"/>
      <c r="D19" s="37">
        <v>1074</v>
      </c>
      <c r="E19" s="19"/>
      <c r="F19" s="142">
        <f>F20</f>
        <v>1</v>
      </c>
      <c r="G19" s="70"/>
      <c r="H19" s="15"/>
      <c r="I19" s="15"/>
      <c r="J19" s="148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</row>
    <row r="20" spans="1:10" ht="12.75">
      <c r="A20" s="9"/>
      <c r="B20" s="10"/>
      <c r="C20" s="7" t="s">
        <v>8</v>
      </c>
      <c r="D20" s="38"/>
      <c r="E20" s="31">
        <v>1878</v>
      </c>
      <c r="F20" s="128">
        <v>1</v>
      </c>
      <c r="G20" s="71">
        <v>1.577155502644399</v>
      </c>
      <c r="J20" s="149" t="s">
        <v>319</v>
      </c>
    </row>
    <row r="21" spans="1:10" ht="12.75">
      <c r="A21" s="9"/>
      <c r="B21" s="10"/>
      <c r="C21" s="7"/>
      <c r="D21" s="38"/>
      <c r="E21" s="5"/>
      <c r="F21" s="78"/>
      <c r="G21" s="66"/>
      <c r="J21" s="151">
        <v>102830</v>
      </c>
    </row>
    <row r="22" spans="1:94" s="27" customFormat="1" ht="13.5" thickBot="1">
      <c r="A22" s="20" t="s">
        <v>85</v>
      </c>
      <c r="B22" s="21"/>
      <c r="C22" s="22"/>
      <c r="D22" s="35"/>
      <c r="E22" s="30">
        <v>9298</v>
      </c>
      <c r="F22" s="141">
        <f>F24</f>
        <v>1</v>
      </c>
      <c r="G22" s="67">
        <v>736.937</v>
      </c>
      <c r="H22" s="26"/>
      <c r="I22" s="26"/>
      <c r="J22" s="13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</row>
    <row r="23" spans="1:94" s="27" customFormat="1" ht="12.75">
      <c r="A23" s="16"/>
      <c r="B23" s="28"/>
      <c r="C23" s="23"/>
      <c r="D23" s="36"/>
      <c r="E23" s="28"/>
      <c r="F23" s="80"/>
      <c r="G23" s="69"/>
      <c r="H23" s="26"/>
      <c r="I23" s="26"/>
      <c r="J23" s="149" t="s">
        <v>320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</row>
    <row r="24" spans="1:94" s="17" customFormat="1" ht="12.75">
      <c r="A24" s="11"/>
      <c r="B24" s="19" t="s">
        <v>91</v>
      </c>
      <c r="C24" s="29"/>
      <c r="D24" s="37">
        <v>1096</v>
      </c>
      <c r="E24" s="19"/>
      <c r="F24" s="142">
        <f>F25</f>
        <v>1</v>
      </c>
      <c r="G24" s="70"/>
      <c r="H24" s="15"/>
      <c r="I24" s="15"/>
      <c r="J24" s="152">
        <v>145556.297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</row>
    <row r="25" spans="1:7" ht="12.75">
      <c r="A25" s="9"/>
      <c r="B25" s="10"/>
      <c r="C25" s="7" t="s">
        <v>9</v>
      </c>
      <c r="D25" s="38"/>
      <c r="E25" s="31">
        <v>9298</v>
      </c>
      <c r="F25" s="128">
        <v>1</v>
      </c>
      <c r="G25" s="71">
        <v>736.5304</v>
      </c>
    </row>
    <row r="26" spans="1:10" ht="12.75">
      <c r="A26" s="9"/>
      <c r="B26" s="10"/>
      <c r="C26" s="7"/>
      <c r="D26" s="38"/>
      <c r="E26" s="5"/>
      <c r="F26" s="78"/>
      <c r="G26" s="66"/>
      <c r="J26" s="149" t="s">
        <v>326</v>
      </c>
    </row>
    <row r="27" spans="1:94" s="27" customFormat="1" ht="13.5" thickBot="1">
      <c r="A27" s="20" t="s">
        <v>86</v>
      </c>
      <c r="B27" s="21"/>
      <c r="C27" s="22"/>
      <c r="D27" s="35"/>
      <c r="E27" s="30">
        <v>89513</v>
      </c>
      <c r="F27" s="141">
        <f>F29+F31+F33+F35+F37</f>
        <v>1.0000000000000002</v>
      </c>
      <c r="G27" s="67">
        <v>2752.246</v>
      </c>
      <c r="H27" s="26"/>
      <c r="I27" s="26"/>
      <c r="J27" s="156" t="s">
        <v>327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</row>
    <row r="28" spans="1:94" s="27" customFormat="1" ht="12.75">
      <c r="A28" s="16"/>
      <c r="B28" s="28"/>
      <c r="C28" s="23"/>
      <c r="D28" s="36"/>
      <c r="E28" s="28"/>
      <c r="F28" s="80"/>
      <c r="G28" s="69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</row>
    <row r="29" spans="1:94" s="17" customFormat="1" ht="12.75">
      <c r="A29" s="11"/>
      <c r="B29" s="19" t="s">
        <v>78</v>
      </c>
      <c r="C29" s="29"/>
      <c r="D29" s="37">
        <v>1107</v>
      </c>
      <c r="E29" s="19"/>
      <c r="F29" s="142">
        <f>F30</f>
        <v>0.15</v>
      </c>
      <c r="G29" s="70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</row>
    <row r="30" spans="1:7" ht="12.75">
      <c r="A30" s="9"/>
      <c r="B30" s="10"/>
      <c r="C30" s="7" t="s">
        <v>10</v>
      </c>
      <c r="D30" s="38"/>
      <c r="E30" s="31">
        <v>7389</v>
      </c>
      <c r="F30" s="128">
        <v>0.15</v>
      </c>
      <c r="G30" s="71">
        <v>3.2519917625827683</v>
      </c>
    </row>
    <row r="31" spans="1:94" s="17" customFormat="1" ht="12.75">
      <c r="A31" s="16"/>
      <c r="B31" s="19" t="s">
        <v>79</v>
      </c>
      <c r="C31" s="29"/>
      <c r="D31" s="37">
        <v>1121</v>
      </c>
      <c r="E31" s="19"/>
      <c r="F31" s="142">
        <f>F32</f>
        <v>0.67</v>
      </c>
      <c r="G31" s="70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</row>
    <row r="32" spans="1:7" ht="12.75">
      <c r="A32" s="9"/>
      <c r="B32" s="10"/>
      <c r="C32" s="7" t="s">
        <v>11</v>
      </c>
      <c r="D32" s="38"/>
      <c r="E32" s="31">
        <v>37280</v>
      </c>
      <c r="F32" s="128">
        <v>0.67</v>
      </c>
      <c r="G32" s="71">
        <v>19.11799548515157</v>
      </c>
    </row>
    <row r="33" spans="1:94" s="17" customFormat="1" ht="12.75">
      <c r="A33" s="16"/>
      <c r="B33" s="19" t="s">
        <v>80</v>
      </c>
      <c r="C33" s="29"/>
      <c r="D33" s="37">
        <v>1143</v>
      </c>
      <c r="E33" s="19"/>
      <c r="F33" s="142">
        <f>F34</f>
        <v>0.06</v>
      </c>
      <c r="G33" s="70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</row>
    <row r="34" spans="1:94" s="27" customFormat="1" ht="12.75">
      <c r="A34" s="24"/>
      <c r="B34" s="25"/>
      <c r="C34" s="7" t="s">
        <v>12</v>
      </c>
      <c r="D34" s="38"/>
      <c r="E34" s="31">
        <v>4564</v>
      </c>
      <c r="F34" s="128">
        <v>0.06</v>
      </c>
      <c r="G34" s="71">
        <v>476</v>
      </c>
      <c r="H34" s="15"/>
      <c r="I34" s="1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</row>
    <row r="35" spans="1:94" s="17" customFormat="1" ht="12.75">
      <c r="A35" s="16"/>
      <c r="B35" s="19" t="s">
        <v>81</v>
      </c>
      <c r="C35" s="29"/>
      <c r="D35" s="37">
        <v>1150</v>
      </c>
      <c r="E35" s="19"/>
      <c r="F35" s="142">
        <f>F36</f>
        <v>0.06</v>
      </c>
      <c r="G35" s="70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</row>
    <row r="36" spans="1:7" ht="12.75">
      <c r="A36" s="9"/>
      <c r="B36" s="10"/>
      <c r="C36" s="7" t="s">
        <v>13</v>
      </c>
      <c r="D36" s="38"/>
      <c r="E36" s="31">
        <v>1869</v>
      </c>
      <c r="F36" s="128">
        <v>0.06</v>
      </c>
      <c r="G36" s="71">
        <v>1.4397506247687892</v>
      </c>
    </row>
    <row r="37" spans="1:94" s="17" customFormat="1" ht="12.75">
      <c r="A37" s="16"/>
      <c r="B37" s="19" t="s">
        <v>82</v>
      </c>
      <c r="C37" s="29"/>
      <c r="D37" s="37">
        <v>1156</v>
      </c>
      <c r="E37" s="19"/>
      <c r="F37" s="142">
        <f>F38</f>
        <v>0.06</v>
      </c>
      <c r="G37" s="70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</row>
    <row r="38" spans="1:7" ht="12.75">
      <c r="A38" s="9"/>
      <c r="B38" s="10"/>
      <c r="C38" s="7" t="s">
        <v>226</v>
      </c>
      <c r="D38" s="38"/>
      <c r="E38" s="143">
        <v>1271</v>
      </c>
      <c r="F38" s="128">
        <v>0.06</v>
      </c>
      <c r="G38" s="144">
        <v>0.7976133140364098</v>
      </c>
    </row>
    <row r="39" spans="1:7" s="56" customFormat="1" ht="12.75">
      <c r="A39" s="54"/>
      <c r="B39" s="55"/>
      <c r="C39" s="57" t="s">
        <v>224</v>
      </c>
      <c r="D39" s="52"/>
      <c r="E39" s="53"/>
      <c r="F39" s="82"/>
      <c r="G39" s="72" t="s">
        <v>6</v>
      </c>
    </row>
    <row r="40" spans="1:7" ht="12.75">
      <c r="A40" s="9"/>
      <c r="B40" s="10"/>
      <c r="C40" s="7"/>
      <c r="D40" s="38"/>
      <c r="E40" s="5"/>
      <c r="F40" s="78"/>
      <c r="G40" s="66"/>
    </row>
    <row r="41" spans="1:7" ht="13.5" thickBot="1">
      <c r="A41" s="20" t="s">
        <v>92</v>
      </c>
      <c r="B41" s="21"/>
      <c r="C41" s="22"/>
      <c r="D41" s="35"/>
      <c r="E41" s="30">
        <v>3079</v>
      </c>
      <c r="F41" s="141">
        <f>F43+F46</f>
        <v>1</v>
      </c>
      <c r="G41" s="67">
        <v>1727.52</v>
      </c>
    </row>
    <row r="42" spans="1:7" ht="12.75">
      <c r="A42" s="16"/>
      <c r="B42" s="28"/>
      <c r="C42" s="23"/>
      <c r="D42" s="36"/>
      <c r="E42" s="28"/>
      <c r="F42" s="80"/>
      <c r="G42" s="69"/>
    </row>
    <row r="43" spans="1:7" ht="12.75">
      <c r="A43" s="11"/>
      <c r="B43" s="19" t="s">
        <v>93</v>
      </c>
      <c r="C43" s="29"/>
      <c r="D43" s="37">
        <v>1214</v>
      </c>
      <c r="E43" s="19"/>
      <c r="F43" s="140">
        <v>0.5</v>
      </c>
      <c r="G43" s="70"/>
    </row>
    <row r="44" spans="1:8" ht="12.75">
      <c r="A44" s="9"/>
      <c r="B44" s="10"/>
      <c r="C44" s="61" t="s">
        <v>237</v>
      </c>
      <c r="D44" s="38"/>
      <c r="E44" s="31"/>
      <c r="F44" s="78"/>
      <c r="G44" s="71"/>
      <c r="H44" s="134" t="s">
        <v>311</v>
      </c>
    </row>
    <row r="45" spans="1:7" ht="12.75">
      <c r="A45" s="9"/>
      <c r="B45" s="10"/>
      <c r="C45" s="61" t="s">
        <v>238</v>
      </c>
      <c r="D45" s="38"/>
      <c r="E45" s="31">
        <v>1236</v>
      </c>
      <c r="F45" s="78"/>
      <c r="G45" s="71">
        <v>559</v>
      </c>
    </row>
    <row r="46" spans="1:7" ht="12.75">
      <c r="A46" s="16"/>
      <c r="B46" s="19" t="s">
        <v>94</v>
      </c>
      <c r="C46" s="29"/>
      <c r="D46" s="37">
        <v>1237</v>
      </c>
      <c r="E46" s="19"/>
      <c r="F46" s="142">
        <f>F47</f>
        <v>0.5</v>
      </c>
      <c r="G46" s="70"/>
    </row>
    <row r="47" spans="1:7" ht="12.75">
      <c r="A47" s="9"/>
      <c r="B47" s="10"/>
      <c r="C47" s="7" t="s">
        <v>64</v>
      </c>
      <c r="D47" s="38"/>
      <c r="E47" s="31">
        <v>820</v>
      </c>
      <c r="F47" s="128">
        <v>0.5</v>
      </c>
      <c r="G47" s="71">
        <v>0.8011612067712564</v>
      </c>
    </row>
    <row r="48" spans="1:7" ht="12.75">
      <c r="A48" s="9"/>
      <c r="B48" s="5"/>
      <c r="C48" s="9"/>
      <c r="D48" s="33"/>
      <c r="E48" s="5"/>
      <c r="F48" s="83"/>
      <c r="G48" s="66"/>
    </row>
    <row r="49" spans="1:7" ht="13.5" thickBot="1">
      <c r="A49" s="20" t="s">
        <v>97</v>
      </c>
      <c r="B49" s="21"/>
      <c r="C49" s="22"/>
      <c r="D49" s="35"/>
      <c r="E49" s="30">
        <v>11406</v>
      </c>
      <c r="F49" s="141">
        <f>F51+F53</f>
        <v>1</v>
      </c>
      <c r="G49" s="67">
        <v>1656.7</v>
      </c>
    </row>
    <row r="50" spans="1:7" ht="12.75">
      <c r="A50" s="16"/>
      <c r="B50" s="28"/>
      <c r="C50" s="23"/>
      <c r="D50" s="36"/>
      <c r="E50" s="28"/>
      <c r="F50" s="80"/>
      <c r="G50" s="69"/>
    </row>
    <row r="51" spans="1:7" ht="12.75">
      <c r="A51" s="7"/>
      <c r="B51" s="19" t="s">
        <v>322</v>
      </c>
      <c r="C51" s="29"/>
      <c r="D51" s="37">
        <v>1063</v>
      </c>
      <c r="E51" s="19"/>
      <c r="F51" s="142">
        <f>F52</f>
        <v>1</v>
      </c>
      <c r="G51" s="70"/>
    </row>
    <row r="52" spans="1:7" ht="12.75">
      <c r="A52" s="9"/>
      <c r="B52" s="10"/>
      <c r="C52" s="7" t="s">
        <v>14</v>
      </c>
      <c r="D52" s="38"/>
      <c r="E52" s="31">
        <v>1183</v>
      </c>
      <c r="F52" s="128">
        <v>1</v>
      </c>
      <c r="G52" s="71">
        <v>1.1336044317281064</v>
      </c>
    </row>
    <row r="53" spans="1:7" ht="12.75">
      <c r="A53" s="9"/>
      <c r="B53" s="19" t="s">
        <v>323</v>
      </c>
      <c r="C53" s="29"/>
      <c r="D53" s="37">
        <v>1572</v>
      </c>
      <c r="E53" s="19"/>
      <c r="F53" s="142">
        <f>F54</f>
        <v>0</v>
      </c>
      <c r="G53" s="70"/>
    </row>
    <row r="54" spans="1:7" ht="12.75">
      <c r="A54" s="9"/>
      <c r="B54" s="10"/>
      <c r="C54" s="61" t="s">
        <v>331</v>
      </c>
      <c r="D54" s="38"/>
      <c r="E54" s="31">
        <v>2730</v>
      </c>
      <c r="F54" s="78"/>
      <c r="G54" s="71">
        <v>174</v>
      </c>
    </row>
    <row r="55" spans="1:7" ht="12.75">
      <c r="A55" s="9"/>
      <c r="B55" s="10"/>
      <c r="C55" s="61" t="s">
        <v>332</v>
      </c>
      <c r="D55" s="38"/>
      <c r="E55" s="31">
        <v>2963</v>
      </c>
      <c r="F55" s="78"/>
      <c r="G55" s="71">
        <v>39</v>
      </c>
    </row>
    <row r="56" spans="1:7" ht="12.75">
      <c r="A56" s="9"/>
      <c r="B56" s="10"/>
      <c r="C56" s="7"/>
      <c r="D56" s="38"/>
      <c r="E56" s="5"/>
      <c r="F56" s="78"/>
      <c r="G56" s="66"/>
    </row>
    <row r="57" spans="1:94" s="8" customFormat="1" ht="13.5" thickBot="1">
      <c r="A57" s="20" t="s">
        <v>98</v>
      </c>
      <c r="B57" s="21"/>
      <c r="C57" s="22"/>
      <c r="D57" s="35"/>
      <c r="E57" s="30">
        <v>63395</v>
      </c>
      <c r="F57" s="141">
        <f>F59</f>
        <v>1</v>
      </c>
      <c r="G57" s="67">
        <v>3461.03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</row>
    <row r="58" spans="1:94" s="8" customFormat="1" ht="12.75">
      <c r="A58" s="16"/>
      <c r="B58" s="28"/>
      <c r="C58" s="23"/>
      <c r="D58" s="36"/>
      <c r="E58" s="28"/>
      <c r="F58" s="80"/>
      <c r="G58" s="6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</row>
    <row r="59" spans="1:94" s="8" customFormat="1" ht="12.75">
      <c r="A59" s="7"/>
      <c r="B59" s="19" t="s">
        <v>99</v>
      </c>
      <c r="C59" s="29"/>
      <c r="D59" s="37">
        <v>1030</v>
      </c>
      <c r="E59" s="19"/>
      <c r="F59" s="142">
        <f>F60</f>
        <v>1</v>
      </c>
      <c r="G59" s="70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</row>
    <row r="60" spans="1:94" s="8" customFormat="1" ht="12.75">
      <c r="A60" s="9"/>
      <c r="B60" s="10"/>
      <c r="C60" s="7" t="s">
        <v>15</v>
      </c>
      <c r="D60" s="38"/>
      <c r="E60" s="31">
        <v>28190</v>
      </c>
      <c r="F60" s="128">
        <v>1</v>
      </c>
      <c r="G60" s="71">
        <v>16.34911327624072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</row>
    <row r="61" spans="1:94" s="8" customFormat="1" ht="12.75">
      <c r="A61" s="9"/>
      <c r="B61" s="5"/>
      <c r="C61" s="9"/>
      <c r="D61" s="33"/>
      <c r="E61" s="5"/>
      <c r="F61" s="83"/>
      <c r="G61" s="66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</row>
    <row r="62" spans="1:94" s="8" customFormat="1" ht="13.5" thickBot="1">
      <c r="A62" s="20" t="s">
        <v>100</v>
      </c>
      <c r="B62" s="21"/>
      <c r="C62" s="22"/>
      <c r="D62" s="35"/>
      <c r="E62" s="30">
        <v>7691</v>
      </c>
      <c r="F62" s="141">
        <f>F64+F66+F68+F70</f>
        <v>1</v>
      </c>
      <c r="G62" s="67">
        <v>3586.628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</row>
    <row r="63" spans="1:94" s="8" customFormat="1" ht="12.75">
      <c r="A63" s="16"/>
      <c r="B63" s="28"/>
      <c r="C63" s="23"/>
      <c r="D63" s="36"/>
      <c r="E63" s="28"/>
      <c r="F63" s="80"/>
      <c r="G63" s="6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</row>
    <row r="64" spans="1:94" s="8" customFormat="1" ht="12.75">
      <c r="A64" s="11"/>
      <c r="B64" s="19" t="s">
        <v>101</v>
      </c>
      <c r="C64" s="29"/>
      <c r="D64" s="37">
        <v>1135</v>
      </c>
      <c r="E64" s="19"/>
      <c r="F64" s="142">
        <f>F65</f>
        <v>0.06</v>
      </c>
      <c r="G64" s="70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</row>
    <row r="65" spans="1:94" s="8" customFormat="1" ht="12.75">
      <c r="A65" s="9"/>
      <c r="B65" s="10"/>
      <c r="C65" s="7" t="s">
        <v>16</v>
      </c>
      <c r="D65" s="38"/>
      <c r="E65" s="31">
        <v>838</v>
      </c>
      <c r="F65" s="128">
        <v>0.06</v>
      </c>
      <c r="G65" s="71">
        <v>0.7749448702062243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</row>
    <row r="66" spans="1:94" s="8" customFormat="1" ht="12.75">
      <c r="A66" s="16"/>
      <c r="B66" s="19" t="s">
        <v>102</v>
      </c>
      <c r="C66" s="29"/>
      <c r="D66" s="37">
        <v>1148</v>
      </c>
      <c r="E66" s="19"/>
      <c r="F66" s="142">
        <f>F67</f>
        <v>0.06</v>
      </c>
      <c r="G66" s="70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</row>
    <row r="67" spans="1:94" s="8" customFormat="1" ht="12.75">
      <c r="A67" s="9"/>
      <c r="B67" s="10"/>
      <c r="C67" s="7" t="s">
        <v>1</v>
      </c>
      <c r="D67" s="38"/>
      <c r="E67" s="31">
        <v>642</v>
      </c>
      <c r="F67" s="128">
        <v>0.06</v>
      </c>
      <c r="G67" s="71">
        <v>1.0173394192370129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</row>
    <row r="68" spans="1:94" s="8" customFormat="1" ht="12.75">
      <c r="A68" s="16"/>
      <c r="B68" s="19" t="s">
        <v>103</v>
      </c>
      <c r="C68" s="29"/>
      <c r="D68" s="37">
        <v>1152</v>
      </c>
      <c r="E68" s="19"/>
      <c r="F68" s="142">
        <f>F69</f>
        <v>0.06</v>
      </c>
      <c r="G68" s="70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</row>
    <row r="69" spans="1:94" s="8" customFormat="1" ht="12.75">
      <c r="A69" s="24"/>
      <c r="B69" s="25"/>
      <c r="C69" s="7" t="s">
        <v>17</v>
      </c>
      <c r="D69" s="38"/>
      <c r="E69" s="31">
        <v>375</v>
      </c>
      <c r="F69" s="128">
        <v>0.06</v>
      </c>
      <c r="G69" s="71">
        <v>0.9558480172632259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</row>
    <row r="70" spans="1:94" s="8" customFormat="1" ht="12.75">
      <c r="A70" s="16"/>
      <c r="B70" s="19" t="s">
        <v>104</v>
      </c>
      <c r="C70" s="29"/>
      <c r="D70" s="37">
        <v>1153</v>
      </c>
      <c r="E70" s="19"/>
      <c r="F70" s="142">
        <f>F71</f>
        <v>0.82</v>
      </c>
      <c r="G70" s="70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</row>
    <row r="71" spans="1:94" s="8" customFormat="1" ht="12.75">
      <c r="A71" s="9"/>
      <c r="B71" s="10"/>
      <c r="C71" s="7" t="s">
        <v>18</v>
      </c>
      <c r="D71" s="38"/>
      <c r="E71" s="31">
        <v>190</v>
      </c>
      <c r="F71" s="128">
        <v>0.82</v>
      </c>
      <c r="G71" s="71">
        <v>0.9524978088335531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</row>
    <row r="72" spans="1:94" s="8" customFormat="1" ht="12.75">
      <c r="A72" s="9"/>
      <c r="B72" s="5"/>
      <c r="C72" s="9"/>
      <c r="D72" s="33"/>
      <c r="E72" s="5"/>
      <c r="F72" s="83"/>
      <c r="G72" s="66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</row>
    <row r="73" spans="1:94" s="8" customFormat="1" ht="13.5" thickBot="1">
      <c r="A73" s="20" t="s">
        <v>105</v>
      </c>
      <c r="B73" s="21"/>
      <c r="C73" s="22"/>
      <c r="D73" s="35"/>
      <c r="E73" s="30">
        <v>1891</v>
      </c>
      <c r="F73" s="141">
        <f>F75</f>
        <v>1</v>
      </c>
      <c r="G73" s="67">
        <v>2391.85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</row>
    <row r="74" spans="1:94" s="8" customFormat="1" ht="12.75">
      <c r="A74" s="16"/>
      <c r="B74" s="28"/>
      <c r="C74" s="23"/>
      <c r="D74" s="36"/>
      <c r="E74" s="28"/>
      <c r="F74" s="80"/>
      <c r="G74" s="6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</row>
    <row r="75" spans="1:94" s="8" customFormat="1" ht="12.75">
      <c r="A75" s="7"/>
      <c r="B75" s="19" t="s">
        <v>106</v>
      </c>
      <c r="C75" s="29"/>
      <c r="D75" s="37">
        <v>1075</v>
      </c>
      <c r="E75" s="19"/>
      <c r="F75" s="142">
        <f>F76</f>
        <v>1</v>
      </c>
      <c r="G75" s="70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</row>
    <row r="76" spans="1:94" s="8" customFormat="1" ht="12.75">
      <c r="A76" s="9"/>
      <c r="B76" s="10"/>
      <c r="C76" s="7" t="s">
        <v>19</v>
      </c>
      <c r="D76" s="38"/>
      <c r="E76" s="31">
        <v>939</v>
      </c>
      <c r="F76" s="128">
        <v>1</v>
      </c>
      <c r="G76" s="71">
        <v>1.00624361540482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</row>
    <row r="77" spans="1:94" s="8" customFormat="1" ht="12.75">
      <c r="A77" s="9"/>
      <c r="B77" s="5"/>
      <c r="C77" s="7"/>
      <c r="D77" s="38"/>
      <c r="E77" s="10"/>
      <c r="F77" s="78"/>
      <c r="G77" s="63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</row>
    <row r="78" spans="1:94" s="8" customFormat="1" ht="13.5" thickBot="1">
      <c r="A78" s="20" t="s">
        <v>107</v>
      </c>
      <c r="B78" s="21"/>
      <c r="C78" s="22"/>
      <c r="D78" s="35"/>
      <c r="E78" s="30">
        <v>15636</v>
      </c>
      <c r="F78" s="141">
        <f>F80</f>
        <v>1</v>
      </c>
      <c r="G78" s="67">
        <v>2656.161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</row>
    <row r="79" spans="1:94" s="8" customFormat="1" ht="12.75">
      <c r="A79" s="16"/>
      <c r="B79" s="28"/>
      <c r="C79" s="23"/>
      <c r="D79" s="36"/>
      <c r="E79" s="28"/>
      <c r="F79" s="80"/>
      <c r="G79" s="6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</row>
    <row r="80" spans="1:94" s="8" customFormat="1" ht="12.75">
      <c r="A80" s="7"/>
      <c r="B80" s="19" t="s">
        <v>108</v>
      </c>
      <c r="C80" s="29"/>
      <c r="D80" s="37">
        <v>755</v>
      </c>
      <c r="E80" s="19"/>
      <c r="F80" s="142">
        <f>F81</f>
        <v>1</v>
      </c>
      <c r="G80" s="70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</row>
    <row r="81" spans="1:94" s="8" customFormat="1" ht="12.75">
      <c r="A81" s="9"/>
      <c r="B81" s="10"/>
      <c r="C81" s="7" t="s">
        <v>20</v>
      </c>
      <c r="D81" s="38"/>
      <c r="E81" s="31">
        <v>7044</v>
      </c>
      <c r="F81" s="128">
        <v>1</v>
      </c>
      <c r="G81" s="71">
        <v>6.017583995000679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</row>
    <row r="82" spans="1:94" s="8" customFormat="1" ht="12.75">
      <c r="A82" s="9"/>
      <c r="B82" s="5"/>
      <c r="C82" s="7"/>
      <c r="D82" s="38"/>
      <c r="E82" s="10"/>
      <c r="F82" s="78"/>
      <c r="G82" s="63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</row>
    <row r="83" spans="1:94" s="8" customFormat="1" ht="13.5" thickBot="1">
      <c r="A83" s="20" t="s">
        <v>109</v>
      </c>
      <c r="B83" s="21"/>
      <c r="C83" s="22"/>
      <c r="D83" s="35"/>
      <c r="E83" s="30">
        <v>7027</v>
      </c>
      <c r="F83" s="141">
        <f>F85</f>
        <v>1</v>
      </c>
      <c r="G83" s="67">
        <v>2325.967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</row>
    <row r="84" spans="1:94" s="8" customFormat="1" ht="12.75">
      <c r="A84" s="16"/>
      <c r="B84" s="28"/>
      <c r="C84" s="23"/>
      <c r="D84" s="36"/>
      <c r="E84" s="28"/>
      <c r="F84" s="80"/>
      <c r="G84" s="6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</row>
    <row r="85" spans="1:94" s="8" customFormat="1" ht="12.75">
      <c r="A85" s="7"/>
      <c r="B85" s="19" t="s">
        <v>110</v>
      </c>
      <c r="C85" s="29"/>
      <c r="D85" s="37">
        <v>1127</v>
      </c>
      <c r="E85" s="19"/>
      <c r="F85" s="142">
        <f>F86</f>
        <v>1</v>
      </c>
      <c r="G85" s="70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</row>
    <row r="86" spans="1:94" s="8" customFormat="1" ht="12.75">
      <c r="A86" s="9"/>
      <c r="B86" s="10"/>
      <c r="C86" s="7" t="s">
        <v>0</v>
      </c>
      <c r="D86" s="38"/>
      <c r="E86" s="31">
        <v>3111</v>
      </c>
      <c r="F86" s="128">
        <v>1</v>
      </c>
      <c r="G86" s="71">
        <v>1.439985374881183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</row>
    <row r="87" spans="1:94" s="8" customFormat="1" ht="12.75">
      <c r="A87" s="9"/>
      <c r="B87" s="5"/>
      <c r="C87" s="7"/>
      <c r="D87" s="38"/>
      <c r="E87" s="10"/>
      <c r="F87" s="78"/>
      <c r="G87" s="63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</row>
    <row r="88" spans="1:94" s="8" customFormat="1" ht="13.5" thickBot="1">
      <c r="A88" s="20" t="s">
        <v>111</v>
      </c>
      <c r="B88" s="21"/>
      <c r="C88" s="22"/>
      <c r="D88" s="35"/>
      <c r="E88" s="30">
        <v>34200</v>
      </c>
      <c r="F88" s="141">
        <f>F90</f>
        <v>1</v>
      </c>
      <c r="G88" s="67">
        <v>718.323</v>
      </c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</row>
    <row r="89" spans="1:94" s="8" customFormat="1" ht="12.75">
      <c r="A89" s="16"/>
      <c r="B89" s="28"/>
      <c r="C89" s="23"/>
      <c r="D89" s="36"/>
      <c r="E89" s="28"/>
      <c r="F89" s="80"/>
      <c r="G89" s="6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</row>
    <row r="90" spans="1:94" s="8" customFormat="1" ht="12.75">
      <c r="A90" s="7"/>
      <c r="B90" s="19" t="s">
        <v>112</v>
      </c>
      <c r="C90" s="29"/>
      <c r="D90" s="37">
        <v>1079</v>
      </c>
      <c r="E90" s="19"/>
      <c r="F90" s="142">
        <f>F91</f>
        <v>1</v>
      </c>
      <c r="G90" s="70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</row>
    <row r="91" spans="1:94" s="8" customFormat="1" ht="12.75">
      <c r="A91" s="9"/>
      <c r="B91" s="10"/>
      <c r="C91" s="7" t="s">
        <v>21</v>
      </c>
      <c r="D91" s="38"/>
      <c r="E91" s="31">
        <v>34200</v>
      </c>
      <c r="F91" s="128">
        <v>1</v>
      </c>
      <c r="G91" s="71">
        <v>718.4774063532623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</row>
    <row r="92" spans="1:94" s="8" customFormat="1" ht="12.75">
      <c r="A92" s="7"/>
      <c r="B92" s="5"/>
      <c r="C92" s="7"/>
      <c r="D92" s="38"/>
      <c r="E92" s="5"/>
      <c r="F92" s="78"/>
      <c r="G92" s="66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</row>
    <row r="93" spans="1:94" s="8" customFormat="1" ht="12.75">
      <c r="A93" s="7"/>
      <c r="B93" s="5"/>
      <c r="C93" s="7"/>
      <c r="D93" s="38"/>
      <c r="E93" s="5"/>
      <c r="F93" s="78"/>
      <c r="G93" s="66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</row>
    <row r="94" spans="1:7" ht="15">
      <c r="A94" s="40" t="s">
        <v>114</v>
      </c>
      <c r="B94" s="5"/>
      <c r="C94" s="4"/>
      <c r="D94" s="34"/>
      <c r="E94" s="41">
        <f>E96+E101+E106+E111+E116</f>
        <v>27182</v>
      </c>
      <c r="F94" s="78"/>
      <c r="G94" s="65">
        <f>G96+G101+G106+G111+G116</f>
        <v>15519.251</v>
      </c>
    </row>
    <row r="95" spans="1:7" ht="12.75">
      <c r="A95" s="4"/>
      <c r="B95" s="5"/>
      <c r="C95" s="4"/>
      <c r="D95" s="34"/>
      <c r="E95" s="5"/>
      <c r="F95" s="78"/>
      <c r="G95" s="66"/>
    </row>
    <row r="96" spans="1:7" ht="13.5" thickBot="1">
      <c r="A96" s="20" t="s">
        <v>115</v>
      </c>
      <c r="B96" s="21"/>
      <c r="C96" s="22"/>
      <c r="D96" s="35"/>
      <c r="E96" s="30">
        <v>1751</v>
      </c>
      <c r="F96" s="141">
        <f>F98</f>
        <v>1</v>
      </c>
      <c r="G96" s="67">
        <v>1426.136</v>
      </c>
    </row>
    <row r="97" spans="1:7" ht="12.75">
      <c r="A97" s="16"/>
      <c r="B97" s="28"/>
      <c r="C97" s="23"/>
      <c r="D97" s="36"/>
      <c r="E97" s="28"/>
      <c r="F97" s="80"/>
      <c r="G97" s="69"/>
    </row>
    <row r="98" spans="1:7" ht="12.75">
      <c r="A98" s="7"/>
      <c r="B98" s="19" t="s">
        <v>116</v>
      </c>
      <c r="C98" s="29"/>
      <c r="D98" s="37">
        <v>831</v>
      </c>
      <c r="E98" s="19"/>
      <c r="F98" s="142">
        <f>F99</f>
        <v>1</v>
      </c>
      <c r="G98" s="70"/>
    </row>
    <row r="99" spans="1:7" ht="12.75">
      <c r="A99" s="9"/>
      <c r="B99" s="10"/>
      <c r="C99" s="7" t="s">
        <v>22</v>
      </c>
      <c r="D99" s="38"/>
      <c r="E99" s="31">
        <v>1017</v>
      </c>
      <c r="F99" s="128">
        <v>1</v>
      </c>
      <c r="G99" s="71">
        <v>0.7570517378728918</v>
      </c>
    </row>
    <row r="100" spans="1:7" ht="12.75">
      <c r="A100" s="7"/>
      <c r="B100" s="5"/>
      <c r="C100" s="7"/>
      <c r="D100" s="38"/>
      <c r="E100" s="5"/>
      <c r="F100" s="78"/>
      <c r="G100" s="66"/>
    </row>
    <row r="101" spans="1:7" ht="13.5" thickBot="1">
      <c r="A101" s="20" t="s">
        <v>117</v>
      </c>
      <c r="B101" s="21"/>
      <c r="C101" s="22"/>
      <c r="D101" s="35"/>
      <c r="E101" s="30">
        <v>4253</v>
      </c>
      <c r="F101" s="141">
        <f>F103</f>
        <v>1</v>
      </c>
      <c r="G101" s="67">
        <v>5139.878</v>
      </c>
    </row>
    <row r="102" spans="1:7" ht="12.75">
      <c r="A102" s="16"/>
      <c r="B102" s="28"/>
      <c r="C102" s="23"/>
      <c r="D102" s="36"/>
      <c r="E102" s="28"/>
      <c r="F102" s="80"/>
      <c r="G102" s="69"/>
    </row>
    <row r="103" spans="1:7" ht="12.75">
      <c r="A103" s="7"/>
      <c r="B103" s="19" t="s">
        <v>118</v>
      </c>
      <c r="C103" s="29"/>
      <c r="D103" s="37">
        <v>1019</v>
      </c>
      <c r="E103" s="19"/>
      <c r="F103" s="142">
        <f>F104</f>
        <v>1</v>
      </c>
      <c r="G103" s="70"/>
    </row>
    <row r="104" spans="1:7" ht="12.75">
      <c r="A104" s="9"/>
      <c r="B104" s="10"/>
      <c r="C104" s="7" t="s">
        <v>23</v>
      </c>
      <c r="D104" s="38"/>
      <c r="E104" s="31">
        <v>1997</v>
      </c>
      <c r="F104" s="128">
        <v>1</v>
      </c>
      <c r="G104" s="71">
        <v>1.0562044625158953</v>
      </c>
    </row>
    <row r="105" spans="1:7" ht="12.75">
      <c r="A105" s="9"/>
      <c r="B105" s="5"/>
      <c r="C105" s="7"/>
      <c r="D105" s="38"/>
      <c r="E105" s="10"/>
      <c r="F105" s="78"/>
      <c r="G105" s="63"/>
    </row>
    <row r="106" spans="1:94" s="8" customFormat="1" ht="13.5" thickBot="1">
      <c r="A106" s="20" t="s">
        <v>119</v>
      </c>
      <c r="B106" s="21"/>
      <c r="C106" s="22"/>
      <c r="D106" s="35"/>
      <c r="E106" s="30">
        <v>10425</v>
      </c>
      <c r="F106" s="141">
        <f>F108</f>
        <v>1</v>
      </c>
      <c r="G106" s="67">
        <v>2355.652</v>
      </c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</row>
    <row r="107" spans="1:94" s="8" customFormat="1" ht="12.75">
      <c r="A107" s="16"/>
      <c r="B107" s="28"/>
      <c r="C107" s="23"/>
      <c r="D107" s="36"/>
      <c r="E107" s="28"/>
      <c r="F107" s="80"/>
      <c r="G107" s="6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</row>
    <row r="108" spans="1:94" s="8" customFormat="1" ht="12.75">
      <c r="A108" s="7"/>
      <c r="B108" s="19" t="s">
        <v>120</v>
      </c>
      <c r="C108" s="29"/>
      <c r="D108" s="37">
        <v>794</v>
      </c>
      <c r="E108" s="19"/>
      <c r="F108" s="142">
        <f>F109</f>
        <v>1</v>
      </c>
      <c r="G108" s="70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</row>
    <row r="109" spans="1:94" s="8" customFormat="1" ht="12.75">
      <c r="A109" s="9"/>
      <c r="B109" s="10"/>
      <c r="C109" s="7" t="s">
        <v>24</v>
      </c>
      <c r="D109" s="38"/>
      <c r="E109" s="31">
        <v>2621</v>
      </c>
      <c r="F109" s="128">
        <v>1</v>
      </c>
      <c r="G109" s="71">
        <v>0.8748866417406191</v>
      </c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</row>
    <row r="110" spans="1:94" s="8" customFormat="1" ht="12.75">
      <c r="A110" s="4"/>
      <c r="B110" s="5"/>
      <c r="C110" s="4"/>
      <c r="D110" s="34"/>
      <c r="E110" s="5"/>
      <c r="F110" s="78"/>
      <c r="G110" s="66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</row>
    <row r="111" spans="1:94" s="8" customFormat="1" ht="13.5" thickBot="1">
      <c r="A111" s="20" t="s">
        <v>121</v>
      </c>
      <c r="B111" s="21"/>
      <c r="C111" s="22"/>
      <c r="D111" s="35"/>
      <c r="E111" s="30">
        <v>3384</v>
      </c>
      <c r="F111" s="141">
        <f>F113</f>
        <v>1</v>
      </c>
      <c r="G111" s="67">
        <v>1676.65</v>
      </c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</row>
    <row r="112" spans="1:94" s="8" customFormat="1" ht="12.75">
      <c r="A112" s="16"/>
      <c r="B112" s="28"/>
      <c r="C112" s="23"/>
      <c r="D112" s="36"/>
      <c r="E112" s="28"/>
      <c r="F112" s="80"/>
      <c r="G112" s="6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</row>
    <row r="113" spans="1:94" s="8" customFormat="1" ht="12.75">
      <c r="A113" s="7"/>
      <c r="B113" s="19" t="s">
        <v>122</v>
      </c>
      <c r="C113" s="29"/>
      <c r="D113" s="37">
        <v>820</v>
      </c>
      <c r="E113" s="19"/>
      <c r="F113" s="142">
        <f>F114</f>
        <v>1</v>
      </c>
      <c r="G113" s="70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</row>
    <row r="114" spans="1:94" s="8" customFormat="1" ht="12.75">
      <c r="A114" s="9"/>
      <c r="B114" s="10"/>
      <c r="C114" s="7" t="s">
        <v>25</v>
      </c>
      <c r="D114" s="38"/>
      <c r="E114" s="31">
        <v>1734</v>
      </c>
      <c r="F114" s="128">
        <v>1</v>
      </c>
      <c r="G114" s="71">
        <v>1.0173394192370129</v>
      </c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</row>
    <row r="115" spans="1:94" s="8" customFormat="1" ht="12.75">
      <c r="A115" s="9"/>
      <c r="B115" s="5"/>
      <c r="C115" s="7"/>
      <c r="D115" s="38"/>
      <c r="E115" s="10"/>
      <c r="F115" s="78"/>
      <c r="G115" s="63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</row>
    <row r="116" spans="1:94" s="8" customFormat="1" ht="13.5" thickBot="1">
      <c r="A116" s="20" t="s">
        <v>123</v>
      </c>
      <c r="B116" s="21"/>
      <c r="C116" s="22"/>
      <c r="D116" s="35"/>
      <c r="E116" s="30">
        <v>7369</v>
      </c>
      <c r="F116" s="141">
        <f>F118</f>
        <v>1</v>
      </c>
      <c r="G116" s="67">
        <v>4920.935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</row>
    <row r="117" spans="1:94" s="8" customFormat="1" ht="12.75">
      <c r="A117" s="16"/>
      <c r="B117" s="28"/>
      <c r="C117" s="23"/>
      <c r="D117" s="36"/>
      <c r="E117" s="28"/>
      <c r="F117" s="80"/>
      <c r="G117" s="6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</row>
    <row r="118" spans="1:94" s="8" customFormat="1" ht="12.75">
      <c r="A118" s="7"/>
      <c r="B118" s="19" t="s">
        <v>227</v>
      </c>
      <c r="C118" s="29"/>
      <c r="D118" s="37">
        <v>811</v>
      </c>
      <c r="E118" s="19"/>
      <c r="F118" s="142">
        <f>F119</f>
        <v>1</v>
      </c>
      <c r="G118" s="70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</row>
    <row r="119" spans="1:94" s="8" customFormat="1" ht="12.75">
      <c r="A119" s="9"/>
      <c r="B119" s="10"/>
      <c r="C119" s="7" t="s">
        <v>200</v>
      </c>
      <c r="D119" s="38"/>
      <c r="E119" s="31">
        <v>3250</v>
      </c>
      <c r="F119" s="128">
        <v>1</v>
      </c>
      <c r="G119" s="71">
        <v>1.4264822240904782</v>
      </c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</row>
    <row r="120" spans="1:94" s="8" customFormat="1" ht="12.75">
      <c r="A120" s="9"/>
      <c r="B120" s="5"/>
      <c r="C120" s="7"/>
      <c r="D120" s="38"/>
      <c r="E120" s="10"/>
      <c r="F120" s="78"/>
      <c r="G120" s="63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</row>
    <row r="121" spans="1:94" s="8" customFormat="1" ht="12.75">
      <c r="A121" s="9"/>
      <c r="B121" s="5"/>
      <c r="C121" s="7"/>
      <c r="D121" s="38"/>
      <c r="E121" s="10"/>
      <c r="F121" s="78"/>
      <c r="G121" s="63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</row>
    <row r="122" spans="1:94" s="8" customFormat="1" ht="15">
      <c r="A122" s="40" t="s">
        <v>124</v>
      </c>
      <c r="B122" s="5"/>
      <c r="C122" s="4"/>
      <c r="D122" s="34"/>
      <c r="E122" s="41">
        <f>E124+E131+E140+E145+E150+E155+E160+E167+E172</f>
        <v>143015</v>
      </c>
      <c r="F122" s="78"/>
      <c r="G122" s="65">
        <f>G124+G131+G140+G145+G150+G155+G160+G167+G172</f>
        <v>24026.81</v>
      </c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</row>
    <row r="123" spans="1:94" s="8" customFormat="1" ht="12.75">
      <c r="A123" s="4"/>
      <c r="B123" s="5"/>
      <c r="C123" s="4"/>
      <c r="D123" s="34"/>
      <c r="E123" s="5"/>
      <c r="F123" s="78"/>
      <c r="G123" s="66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</row>
    <row r="124" spans="1:94" s="8" customFormat="1" ht="13.5" thickBot="1">
      <c r="A124" s="20" t="s">
        <v>125</v>
      </c>
      <c r="B124" s="21"/>
      <c r="C124" s="22"/>
      <c r="D124" s="35"/>
      <c r="E124" s="30">
        <v>6491</v>
      </c>
      <c r="F124" s="141">
        <f>F126+F128</f>
        <v>1</v>
      </c>
      <c r="G124" s="67">
        <v>4226.245</v>
      </c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</row>
    <row r="125" spans="1:94" s="8" customFormat="1" ht="12.75">
      <c r="A125" s="16"/>
      <c r="B125" s="28"/>
      <c r="C125" s="23"/>
      <c r="D125" s="36"/>
      <c r="E125" s="28"/>
      <c r="F125" s="80"/>
      <c r="G125" s="6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</row>
    <row r="126" spans="1:94" s="8" customFormat="1" ht="12.75">
      <c r="A126" s="11"/>
      <c r="B126" s="19" t="s">
        <v>127</v>
      </c>
      <c r="C126" s="29"/>
      <c r="D126" s="37">
        <v>1004</v>
      </c>
      <c r="E126" s="19"/>
      <c r="F126" s="142">
        <f>F127</f>
        <v>0.61</v>
      </c>
      <c r="G126" s="70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</row>
    <row r="127" spans="1:94" s="8" customFormat="1" ht="12.75">
      <c r="A127" s="9"/>
      <c r="B127" s="10"/>
      <c r="C127" s="7" t="s">
        <v>126</v>
      </c>
      <c r="D127" s="38"/>
      <c r="E127" s="31">
        <v>1203</v>
      </c>
      <c r="F127" s="128">
        <v>0.61</v>
      </c>
      <c r="G127" s="71">
        <v>0.5137564125062238</v>
      </c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</row>
    <row r="128" spans="1:94" s="8" customFormat="1" ht="12.75">
      <c r="A128" s="16"/>
      <c r="B128" s="19" t="s">
        <v>128</v>
      </c>
      <c r="C128" s="29"/>
      <c r="D128" s="37">
        <v>1009</v>
      </c>
      <c r="E128" s="19"/>
      <c r="F128" s="142">
        <f>F129</f>
        <v>0.39</v>
      </c>
      <c r="G128" s="70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</row>
    <row r="129" spans="1:94" s="8" customFormat="1" ht="12.75">
      <c r="A129" s="9"/>
      <c r="B129" s="10"/>
      <c r="C129" s="7" t="s">
        <v>26</v>
      </c>
      <c r="D129" s="38"/>
      <c r="E129" s="31">
        <v>808</v>
      </c>
      <c r="F129" s="128">
        <v>0.39</v>
      </c>
      <c r="G129" s="71">
        <v>0.4302336352638465</v>
      </c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</row>
    <row r="130" spans="1:94" s="8" customFormat="1" ht="12.75">
      <c r="A130" s="9"/>
      <c r="B130" s="5"/>
      <c r="C130" s="7"/>
      <c r="D130" s="38"/>
      <c r="E130" s="10"/>
      <c r="F130" s="78"/>
      <c r="G130" s="63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</row>
    <row r="131" spans="1:94" s="8" customFormat="1" ht="13.5" thickBot="1">
      <c r="A131" s="20" t="s">
        <v>129</v>
      </c>
      <c r="B131" s="21"/>
      <c r="C131" s="22"/>
      <c r="D131" s="35"/>
      <c r="E131" s="30">
        <v>81327</v>
      </c>
      <c r="F131" s="141">
        <f>F133+F135+F137</f>
        <v>1</v>
      </c>
      <c r="G131" s="67">
        <v>2698.018</v>
      </c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</row>
    <row r="132" spans="1:94" s="8" customFormat="1" ht="12.75">
      <c r="A132" s="16"/>
      <c r="B132" s="28"/>
      <c r="C132" s="23"/>
      <c r="D132" s="36"/>
      <c r="E132" s="28"/>
      <c r="F132" s="80"/>
      <c r="G132" s="6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</row>
    <row r="133" spans="1:94" s="8" customFormat="1" ht="12.75">
      <c r="A133" s="11"/>
      <c r="B133" s="19" t="s">
        <v>130</v>
      </c>
      <c r="C133" s="29"/>
      <c r="D133" s="37">
        <v>919</v>
      </c>
      <c r="E133" s="19"/>
      <c r="F133" s="142">
        <f>F134</f>
        <v>0.04</v>
      </c>
      <c r="G133" s="70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</row>
    <row r="134" spans="1:94" s="8" customFormat="1" ht="12.75">
      <c r="A134" s="9"/>
      <c r="B134" s="10"/>
      <c r="C134" s="7" t="s">
        <v>27</v>
      </c>
      <c r="D134" s="38"/>
      <c r="E134" s="31">
        <v>597</v>
      </c>
      <c r="F134" s="128">
        <v>0.04</v>
      </c>
      <c r="G134" s="71">
        <v>0.3506626136141511</v>
      </c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</row>
    <row r="135" spans="1:94" s="8" customFormat="1" ht="12.75">
      <c r="A135" s="16"/>
      <c r="B135" s="19" t="s">
        <v>131</v>
      </c>
      <c r="C135" s="29"/>
      <c r="D135" s="37">
        <v>931</v>
      </c>
      <c r="E135" s="19"/>
      <c r="F135" s="142">
        <f>F136</f>
        <v>0.04</v>
      </c>
      <c r="G135" s="70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</row>
    <row r="136" spans="1:94" s="8" customFormat="1" ht="12.75">
      <c r="A136" s="9"/>
      <c r="B136" s="10"/>
      <c r="C136" s="7" t="s">
        <v>2</v>
      </c>
      <c r="D136" s="38"/>
      <c r="E136" s="31">
        <v>685</v>
      </c>
      <c r="F136" s="128">
        <v>0.04</v>
      </c>
      <c r="G136" s="71">
        <v>0.5246039526504738</v>
      </c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</row>
    <row r="137" spans="1:94" s="8" customFormat="1" ht="12.75">
      <c r="A137" s="9"/>
      <c r="B137" s="19" t="s">
        <v>132</v>
      </c>
      <c r="C137" s="29"/>
      <c r="D137" s="37">
        <v>892</v>
      </c>
      <c r="E137" s="19"/>
      <c r="F137" s="142">
        <f>F138</f>
        <v>0.92</v>
      </c>
      <c r="G137" s="70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</row>
    <row r="138" spans="1:94" s="8" customFormat="1" ht="12.75">
      <c r="A138" s="7"/>
      <c r="B138" s="10"/>
      <c r="C138" s="7" t="s">
        <v>28</v>
      </c>
      <c r="D138" s="38"/>
      <c r="E138" s="31">
        <v>58505</v>
      </c>
      <c r="F138" s="128">
        <v>0.92</v>
      </c>
      <c r="G138" s="71">
        <v>21.79000504858628</v>
      </c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</row>
    <row r="139" spans="1:94" s="8" customFormat="1" ht="12.75">
      <c r="A139" s="7"/>
      <c r="B139" s="10"/>
      <c r="C139" s="7"/>
      <c r="D139" s="38"/>
      <c r="E139" s="5"/>
      <c r="F139" s="78"/>
      <c r="G139" s="66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</row>
    <row r="140" spans="1:94" s="8" customFormat="1" ht="13.5" thickBot="1">
      <c r="A140" s="20" t="s">
        <v>133</v>
      </c>
      <c r="B140" s="21"/>
      <c r="C140" s="22"/>
      <c r="D140" s="35"/>
      <c r="E140" s="30">
        <v>5813</v>
      </c>
      <c r="F140" s="141">
        <f>F142</f>
        <v>1</v>
      </c>
      <c r="G140" s="67">
        <v>3973.437</v>
      </c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</row>
    <row r="141" spans="1:94" s="8" customFormat="1" ht="12.75">
      <c r="A141" s="16"/>
      <c r="B141" s="28"/>
      <c r="C141" s="23"/>
      <c r="D141" s="36"/>
      <c r="E141" s="28"/>
      <c r="F141" s="80"/>
      <c r="G141" s="6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</row>
    <row r="142" spans="1:94" s="8" customFormat="1" ht="12.75">
      <c r="A142" s="7"/>
      <c r="B142" s="19" t="s">
        <v>134</v>
      </c>
      <c r="C142" s="29"/>
      <c r="D142" s="37">
        <v>953</v>
      </c>
      <c r="E142" s="19"/>
      <c r="F142" s="142">
        <f>F143</f>
        <v>1</v>
      </c>
      <c r="G142" s="70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</row>
    <row r="143" spans="1:94" s="8" customFormat="1" ht="12.75">
      <c r="A143" s="9"/>
      <c r="B143" s="10"/>
      <c r="C143" s="7" t="s">
        <v>29</v>
      </c>
      <c r="D143" s="38"/>
      <c r="E143" s="31">
        <v>1464</v>
      </c>
      <c r="F143" s="128">
        <v>1</v>
      </c>
      <c r="G143" s="71">
        <v>2.0680832389246424</v>
      </c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</row>
    <row r="144" spans="1:94" s="8" customFormat="1" ht="12.75">
      <c r="A144" s="7"/>
      <c r="B144" s="10"/>
      <c r="C144" s="7"/>
      <c r="D144" s="38"/>
      <c r="E144" s="5"/>
      <c r="F144" s="78"/>
      <c r="G144" s="66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</row>
    <row r="145" spans="1:94" s="8" customFormat="1" ht="13.5" thickBot="1">
      <c r="A145" s="20" t="s">
        <v>135</v>
      </c>
      <c r="B145" s="21"/>
      <c r="C145" s="22"/>
      <c r="D145" s="35"/>
      <c r="E145" s="30">
        <v>13399</v>
      </c>
      <c r="F145" s="141">
        <f>F147</f>
        <v>1</v>
      </c>
      <c r="G145" s="67">
        <v>2994.749</v>
      </c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</row>
    <row r="146" spans="1:94" s="8" customFormat="1" ht="12.75">
      <c r="A146" s="16"/>
      <c r="B146" s="28"/>
      <c r="C146" s="23"/>
      <c r="D146" s="36"/>
      <c r="E146" s="28"/>
      <c r="F146" s="80"/>
      <c r="G146" s="6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</row>
    <row r="147" spans="1:94" s="8" customFormat="1" ht="12.75">
      <c r="A147" s="7"/>
      <c r="B147" s="19" t="s">
        <v>136</v>
      </c>
      <c r="C147" s="29"/>
      <c r="D147" s="37">
        <v>938</v>
      </c>
      <c r="E147" s="19"/>
      <c r="F147" s="142">
        <f>F148</f>
        <v>1</v>
      </c>
      <c r="G147" s="70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</row>
    <row r="148" spans="1:94" s="8" customFormat="1" ht="12.75">
      <c r="A148" s="9"/>
      <c r="B148" s="10"/>
      <c r="C148" s="7" t="s">
        <v>30</v>
      </c>
      <c r="D148" s="38"/>
      <c r="E148" s="31">
        <v>2869</v>
      </c>
      <c r="F148" s="128">
        <v>1</v>
      </c>
      <c r="G148" s="71">
        <v>0.9864659184356418</v>
      </c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</row>
    <row r="149" spans="1:94" s="8" customFormat="1" ht="12.75">
      <c r="A149" s="7"/>
      <c r="B149" s="10"/>
      <c r="C149" s="7"/>
      <c r="D149" s="38"/>
      <c r="E149" s="5"/>
      <c r="F149" s="78"/>
      <c r="G149" s="66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</row>
    <row r="150" spans="1:94" s="8" customFormat="1" ht="13.5" thickBot="1">
      <c r="A150" s="20" t="s">
        <v>137</v>
      </c>
      <c r="B150" s="21"/>
      <c r="C150" s="22"/>
      <c r="D150" s="35"/>
      <c r="E150" s="30">
        <v>16096</v>
      </c>
      <c r="F150" s="141">
        <f>F152</f>
        <v>1</v>
      </c>
      <c r="G150" s="67">
        <v>2896.382</v>
      </c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</row>
    <row r="151" spans="1:94" s="8" customFormat="1" ht="12.75">
      <c r="A151" s="16"/>
      <c r="B151" s="28"/>
      <c r="C151" s="23"/>
      <c r="D151" s="36"/>
      <c r="E151" s="28"/>
      <c r="F151" s="80"/>
      <c r="G151" s="6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</row>
    <row r="152" spans="1:94" s="8" customFormat="1" ht="12.75">
      <c r="A152" s="7"/>
      <c r="B152" s="19" t="s">
        <v>138</v>
      </c>
      <c r="C152" s="29"/>
      <c r="D152" s="37">
        <v>988</v>
      </c>
      <c r="E152" s="19"/>
      <c r="F152" s="142">
        <f>F153</f>
        <v>1</v>
      </c>
      <c r="G152" s="70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</row>
    <row r="153" spans="1:94" s="8" customFormat="1" ht="12.75">
      <c r="A153" s="9"/>
      <c r="B153" s="10"/>
      <c r="C153" s="7" t="s">
        <v>31</v>
      </c>
      <c r="D153" s="38"/>
      <c r="E153" s="31">
        <v>9310</v>
      </c>
      <c r="F153" s="128">
        <v>1</v>
      </c>
      <c r="G153" s="71">
        <v>3.277698830400683</v>
      </c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</row>
    <row r="154" spans="1:94" s="8" customFormat="1" ht="12.75">
      <c r="A154" s="7"/>
      <c r="B154" s="10"/>
      <c r="C154" s="7"/>
      <c r="D154" s="38"/>
      <c r="E154" s="5"/>
      <c r="F154" s="78"/>
      <c r="G154" s="66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</row>
    <row r="155" spans="1:94" s="8" customFormat="1" ht="13.5" thickBot="1">
      <c r="A155" s="20" t="s">
        <v>139</v>
      </c>
      <c r="B155" s="21"/>
      <c r="C155" s="22"/>
      <c r="D155" s="35"/>
      <c r="E155" s="30">
        <v>2339</v>
      </c>
      <c r="F155" s="141">
        <f>F157</f>
        <v>1</v>
      </c>
      <c r="G155" s="67">
        <v>1429.801</v>
      </c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</row>
    <row r="156" spans="1:94" s="8" customFormat="1" ht="12.75">
      <c r="A156" s="16"/>
      <c r="B156" s="28"/>
      <c r="C156" s="23"/>
      <c r="D156" s="36"/>
      <c r="E156" s="28"/>
      <c r="F156" s="80"/>
      <c r="G156" s="6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</row>
    <row r="157" spans="1:94" s="8" customFormat="1" ht="12.75">
      <c r="A157" s="7"/>
      <c r="B157" s="19" t="s">
        <v>140</v>
      </c>
      <c r="C157" s="29"/>
      <c r="D157" s="37">
        <v>1001</v>
      </c>
      <c r="E157" s="19"/>
      <c r="F157" s="142">
        <f>F158</f>
        <v>1</v>
      </c>
      <c r="G157" s="70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</row>
    <row r="158" spans="1:94" s="8" customFormat="1" ht="12.75">
      <c r="A158" s="9"/>
      <c r="B158" s="10"/>
      <c r="C158" s="7" t="s">
        <v>32</v>
      </c>
      <c r="D158" s="38"/>
      <c r="E158" s="31">
        <v>847</v>
      </c>
      <c r="F158" s="128">
        <v>1</v>
      </c>
      <c r="G158" s="71">
        <v>0.4763875150916933</v>
      </c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</row>
    <row r="159" spans="1:94" s="8" customFormat="1" ht="12.75">
      <c r="A159" s="7"/>
      <c r="B159" s="10"/>
      <c r="C159" s="7"/>
      <c r="D159" s="38"/>
      <c r="E159" s="5"/>
      <c r="F159" s="78"/>
      <c r="G159" s="66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</row>
    <row r="160" spans="1:94" s="8" customFormat="1" ht="13.5" thickBot="1">
      <c r="A160" s="20" t="s">
        <v>141</v>
      </c>
      <c r="B160" s="21"/>
      <c r="C160" s="22"/>
      <c r="D160" s="35"/>
      <c r="E160" s="30">
        <v>6153</v>
      </c>
      <c r="F160" s="141">
        <f>F162+F164</f>
        <v>1</v>
      </c>
      <c r="G160" s="67">
        <v>1624.668</v>
      </c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</row>
    <row r="161" spans="1:94" s="8" customFormat="1" ht="12.75">
      <c r="A161" s="16"/>
      <c r="B161" s="28"/>
      <c r="C161" s="23"/>
      <c r="D161" s="36"/>
      <c r="E161" s="28"/>
      <c r="F161" s="80"/>
      <c r="G161" s="6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</row>
    <row r="162" spans="1:94" s="8" customFormat="1" ht="12.75">
      <c r="A162" s="11"/>
      <c r="B162" s="19" t="s">
        <v>142</v>
      </c>
      <c r="C162" s="29"/>
      <c r="D162" s="37">
        <v>934</v>
      </c>
      <c r="E162" s="19"/>
      <c r="F162" s="142">
        <f>F163</f>
        <v>0.55</v>
      </c>
      <c r="G162" s="70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</row>
    <row r="163" spans="1:94" s="8" customFormat="1" ht="12.75">
      <c r="A163" s="9"/>
      <c r="B163" s="10"/>
      <c r="C163" s="7" t="s">
        <v>33</v>
      </c>
      <c r="D163" s="38"/>
      <c r="E163" s="31">
        <v>2570</v>
      </c>
      <c r="F163" s="128">
        <v>0.55</v>
      </c>
      <c r="G163" s="71">
        <v>1.254238962347425</v>
      </c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</row>
    <row r="164" spans="1:94" s="8" customFormat="1" ht="12.75">
      <c r="A164" s="16"/>
      <c r="B164" s="19" t="s">
        <v>143</v>
      </c>
      <c r="C164" s="29"/>
      <c r="D164" s="37">
        <v>931</v>
      </c>
      <c r="E164" s="19"/>
      <c r="F164" s="142">
        <f>F165</f>
        <v>0.45</v>
      </c>
      <c r="G164" s="70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</row>
    <row r="165" spans="1:94" s="8" customFormat="1" ht="12.75">
      <c r="A165" s="9"/>
      <c r="B165" s="10"/>
      <c r="C165" s="7" t="s">
        <v>34</v>
      </c>
      <c r="D165" s="38"/>
      <c r="E165" s="31">
        <v>509</v>
      </c>
      <c r="F165" s="128">
        <v>0.45</v>
      </c>
      <c r="G165" s="71">
        <v>0.9194509389817467</v>
      </c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</row>
    <row r="166" spans="2:7" s="9" customFormat="1" ht="12.75">
      <c r="B166" s="10"/>
      <c r="C166" s="7"/>
      <c r="D166" s="38"/>
      <c r="E166" s="5"/>
      <c r="F166" s="78"/>
      <c r="G166" s="66"/>
    </row>
    <row r="167" spans="1:7" s="9" customFormat="1" ht="13.5" thickBot="1">
      <c r="A167" s="20" t="s">
        <v>144</v>
      </c>
      <c r="B167" s="21"/>
      <c r="C167" s="22"/>
      <c r="D167" s="35"/>
      <c r="E167" s="30">
        <v>5324</v>
      </c>
      <c r="F167" s="141">
        <f>F169</f>
        <v>1</v>
      </c>
      <c r="G167" s="67">
        <v>1910.908</v>
      </c>
    </row>
    <row r="168" spans="1:7" s="9" customFormat="1" ht="12.75">
      <c r="A168" s="16"/>
      <c r="B168" s="28"/>
      <c r="C168" s="23"/>
      <c r="D168" s="36"/>
      <c r="E168" s="28"/>
      <c r="F168" s="80"/>
      <c r="G168" s="69"/>
    </row>
    <row r="169" spans="1:7" s="9" customFormat="1" ht="12.75">
      <c r="A169" s="7"/>
      <c r="B169" s="19" t="s">
        <v>145</v>
      </c>
      <c r="C169" s="29"/>
      <c r="D169" s="37">
        <v>974</v>
      </c>
      <c r="E169" s="19"/>
      <c r="F169" s="142">
        <f>F170</f>
        <v>1</v>
      </c>
      <c r="G169" s="70"/>
    </row>
    <row r="170" spans="2:7" s="9" customFormat="1" ht="12.75">
      <c r="B170" s="10"/>
      <c r="C170" s="7" t="s">
        <v>35</v>
      </c>
      <c r="D170" s="38"/>
      <c r="E170" s="31">
        <v>3376</v>
      </c>
      <c r="F170" s="128">
        <v>1</v>
      </c>
      <c r="G170" s="71">
        <v>6.026834230515039</v>
      </c>
    </row>
    <row r="171" spans="2:7" s="9" customFormat="1" ht="12.75">
      <c r="B171" s="10"/>
      <c r="C171" s="7"/>
      <c r="D171" s="38"/>
      <c r="E171" s="5"/>
      <c r="F171" s="78"/>
      <c r="G171" s="66"/>
    </row>
    <row r="172" spans="1:7" s="9" customFormat="1" ht="13.5" thickBot="1">
      <c r="A172" s="20" t="s">
        <v>158</v>
      </c>
      <c r="B172" s="21"/>
      <c r="C172" s="22"/>
      <c r="D172" s="35"/>
      <c r="E172" s="30">
        <v>6073</v>
      </c>
      <c r="F172" s="141">
        <f>F174+F176+F178</f>
        <v>1</v>
      </c>
      <c r="G172" s="67">
        <v>2272.602</v>
      </c>
    </row>
    <row r="173" spans="1:7" s="9" customFormat="1" ht="12.75">
      <c r="A173" s="16"/>
      <c r="B173" s="28"/>
      <c r="C173" s="23"/>
      <c r="D173" s="36"/>
      <c r="E173" s="28"/>
      <c r="F173" s="80"/>
      <c r="G173" s="69"/>
    </row>
    <row r="174" spans="1:7" s="9" customFormat="1" ht="12.75">
      <c r="A174" s="11"/>
      <c r="B174" s="19" t="s">
        <v>146</v>
      </c>
      <c r="C174" s="29"/>
      <c r="D174" s="37">
        <v>933</v>
      </c>
      <c r="E174" s="19"/>
      <c r="F174" s="142">
        <f>F175</f>
        <v>0.34</v>
      </c>
      <c r="G174" s="70"/>
    </row>
    <row r="175" spans="2:8" s="9" customFormat="1" ht="12.75">
      <c r="B175" s="10"/>
      <c r="C175" s="7" t="s">
        <v>71</v>
      </c>
      <c r="D175" s="38"/>
      <c r="E175" s="31">
        <v>1684</v>
      </c>
      <c r="F175" s="128">
        <v>0.34</v>
      </c>
      <c r="G175" s="71">
        <v>1.8259284593343086</v>
      </c>
      <c r="H175" s="9" t="s">
        <v>246</v>
      </c>
    </row>
    <row r="176" spans="1:7" s="9" customFormat="1" ht="12.75">
      <c r="A176" s="16"/>
      <c r="B176" s="19" t="s">
        <v>147</v>
      </c>
      <c r="C176" s="29"/>
      <c r="D176" s="37">
        <v>946</v>
      </c>
      <c r="E176" s="19"/>
      <c r="F176" s="142">
        <f>F177</f>
        <v>0.33</v>
      </c>
      <c r="G176" s="70"/>
    </row>
    <row r="177" spans="1:94" s="8" customFormat="1" ht="12.75">
      <c r="A177" s="9"/>
      <c r="B177" s="10"/>
      <c r="C177" s="7" t="s">
        <v>72</v>
      </c>
      <c r="D177" s="38"/>
      <c r="E177" s="31">
        <v>316</v>
      </c>
      <c r="F177" s="128">
        <v>0.33</v>
      </c>
      <c r="G177" s="71">
        <v>0.3136991234660901</v>
      </c>
      <c r="H177" s="9" t="s">
        <v>246</v>
      </c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</row>
    <row r="178" spans="1:94" s="8" customFormat="1" ht="12.75">
      <c r="A178" s="9"/>
      <c r="B178" s="19" t="s">
        <v>148</v>
      </c>
      <c r="C178" s="29"/>
      <c r="D178" s="37">
        <v>949</v>
      </c>
      <c r="E178" s="19"/>
      <c r="F178" s="142">
        <f>F179</f>
        <v>0.33</v>
      </c>
      <c r="G178" s="70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</row>
    <row r="179" spans="1:94" s="8" customFormat="1" ht="12.75">
      <c r="A179" s="7"/>
      <c r="B179" s="10"/>
      <c r="C179" s="7" t="s">
        <v>73</v>
      </c>
      <c r="D179" s="38"/>
      <c r="E179" s="31">
        <v>708</v>
      </c>
      <c r="F179" s="128">
        <v>0.33</v>
      </c>
      <c r="G179" s="71">
        <v>0.31276745895752717</v>
      </c>
      <c r="H179" s="9" t="s">
        <v>246</v>
      </c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</row>
    <row r="180" spans="1:7" s="54" customFormat="1" ht="12.75">
      <c r="A180" s="51"/>
      <c r="B180" s="58" t="s">
        <v>69</v>
      </c>
      <c r="C180" s="51"/>
      <c r="D180" s="52"/>
      <c r="E180" s="53"/>
      <c r="F180" s="82"/>
      <c r="G180" s="72"/>
    </row>
    <row r="181" spans="1:94" s="8" customFormat="1" ht="12.75">
      <c r="A181" s="7"/>
      <c r="B181" s="10"/>
      <c r="C181" s="7"/>
      <c r="D181" s="38"/>
      <c r="E181" s="5"/>
      <c r="F181" s="78"/>
      <c r="G181" s="66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</row>
    <row r="182" spans="1:94" s="8" customFormat="1" ht="12.75">
      <c r="A182" s="7"/>
      <c r="B182" s="10"/>
      <c r="C182" s="7"/>
      <c r="D182" s="38"/>
      <c r="E182" s="5"/>
      <c r="F182" s="78"/>
      <c r="G182" s="66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</row>
    <row r="183" spans="1:94" s="8" customFormat="1" ht="15">
      <c r="A183" s="40" t="s">
        <v>149</v>
      </c>
      <c r="B183" s="5"/>
      <c r="C183" s="4"/>
      <c r="D183" s="34"/>
      <c r="E183" s="41">
        <f>E185+E190+E195+E200+E205+E210+E215+E220+E225+E230+E236+E241</f>
        <v>51291</v>
      </c>
      <c r="F183" s="78"/>
      <c r="G183" s="65">
        <f>G185+G190+G195+G200+G205+G210+G215+G220+G225+G230+G236+G241</f>
        <v>32426.021</v>
      </c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</row>
    <row r="184" spans="1:94" s="8" customFormat="1" ht="12.75">
      <c r="A184" s="4"/>
      <c r="B184" s="5"/>
      <c r="C184" s="4"/>
      <c r="D184" s="34"/>
      <c r="E184" s="5"/>
      <c r="F184" s="78"/>
      <c r="G184" s="66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</row>
    <row r="185" spans="1:94" s="8" customFormat="1" ht="13.5" thickBot="1">
      <c r="A185" s="20" t="s">
        <v>150</v>
      </c>
      <c r="B185" s="21"/>
      <c r="C185" s="22"/>
      <c r="D185" s="35"/>
      <c r="E185" s="30">
        <v>1160</v>
      </c>
      <c r="F185" s="141">
        <f>F187</f>
        <v>1</v>
      </c>
      <c r="G185" s="67">
        <v>3339.68</v>
      </c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</row>
    <row r="186" spans="1:94" s="8" customFormat="1" ht="12.75">
      <c r="A186" s="16"/>
      <c r="B186" s="28"/>
      <c r="C186" s="23"/>
      <c r="D186" s="36"/>
      <c r="E186" s="28"/>
      <c r="F186" s="80"/>
      <c r="G186" s="6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</row>
    <row r="187" spans="1:94" s="8" customFormat="1" ht="12.75">
      <c r="A187" s="7"/>
      <c r="B187" s="19" t="s">
        <v>151</v>
      </c>
      <c r="C187" s="29"/>
      <c r="D187" s="37">
        <v>865</v>
      </c>
      <c r="E187" s="19"/>
      <c r="F187" s="142">
        <f>F188</f>
        <v>1</v>
      </c>
      <c r="G187" s="70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</row>
    <row r="188" spans="1:94" s="8" customFormat="1" ht="12.75">
      <c r="A188" s="9"/>
      <c r="B188" s="10"/>
      <c r="C188" s="7" t="s">
        <v>36</v>
      </c>
      <c r="D188" s="38"/>
      <c r="E188" s="31">
        <v>332</v>
      </c>
      <c r="F188" s="128">
        <v>1</v>
      </c>
      <c r="G188" s="71">
        <v>1.0440271865376252</v>
      </c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</row>
    <row r="189" spans="1:94" s="8" customFormat="1" ht="12.75">
      <c r="A189" s="7"/>
      <c r="B189" s="10"/>
      <c r="C189" s="7"/>
      <c r="D189" s="38"/>
      <c r="E189" s="5"/>
      <c r="F189" s="78"/>
      <c r="G189" s="66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</row>
    <row r="190" spans="1:94" s="8" customFormat="1" ht="13.5" thickBot="1">
      <c r="A190" s="20" t="s">
        <v>152</v>
      </c>
      <c r="B190" s="21"/>
      <c r="C190" s="22"/>
      <c r="D190" s="35"/>
      <c r="E190" s="30">
        <v>11699</v>
      </c>
      <c r="F190" s="141">
        <f>F192</f>
        <v>1</v>
      </c>
      <c r="G190" s="67">
        <v>3783.283</v>
      </c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</row>
    <row r="191" spans="1:94" s="8" customFormat="1" ht="12.75">
      <c r="A191" s="16"/>
      <c r="B191" s="28"/>
      <c r="C191" s="23"/>
      <c r="D191" s="36"/>
      <c r="E191" s="28"/>
      <c r="F191" s="80"/>
      <c r="G191" s="6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</row>
    <row r="192" spans="1:94" s="8" customFormat="1" ht="12.75">
      <c r="A192" s="7"/>
      <c r="B192" s="19" t="s">
        <v>153</v>
      </c>
      <c r="C192" s="29"/>
      <c r="D192" s="37">
        <v>850</v>
      </c>
      <c r="E192" s="19"/>
      <c r="F192" s="142">
        <f>F193</f>
        <v>1</v>
      </c>
      <c r="G192" s="70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</row>
    <row r="193" spans="1:94" s="8" customFormat="1" ht="12.75">
      <c r="A193" s="9"/>
      <c r="B193" s="10"/>
      <c r="C193" s="7" t="s">
        <v>37</v>
      </c>
      <c r="D193" s="38"/>
      <c r="E193" s="31">
        <v>8410</v>
      </c>
      <c r="F193" s="128">
        <v>1</v>
      </c>
      <c r="G193" s="71">
        <v>3.339235020224861</v>
      </c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</row>
    <row r="194" spans="1:94" s="8" customFormat="1" ht="12.75">
      <c r="A194" s="7"/>
      <c r="B194" s="10"/>
      <c r="C194" s="7"/>
      <c r="D194" s="38"/>
      <c r="E194" s="5"/>
      <c r="F194" s="78"/>
      <c r="G194" s="66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</row>
    <row r="195" spans="1:94" s="8" customFormat="1" ht="13.5" thickBot="1">
      <c r="A195" s="20" t="s">
        <v>154</v>
      </c>
      <c r="B195" s="21"/>
      <c r="C195" s="22"/>
      <c r="D195" s="35"/>
      <c r="E195" s="30">
        <v>8966</v>
      </c>
      <c r="F195" s="141">
        <f>F197</f>
        <v>1</v>
      </c>
      <c r="G195" s="67">
        <v>2373.265</v>
      </c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</row>
    <row r="196" spans="1:94" s="8" customFormat="1" ht="12.75">
      <c r="A196" s="16"/>
      <c r="B196" s="28"/>
      <c r="C196" s="23"/>
      <c r="D196" s="36"/>
      <c r="E196" s="28"/>
      <c r="F196" s="80"/>
      <c r="G196" s="6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</row>
    <row r="197" spans="1:94" s="8" customFormat="1" ht="12.75">
      <c r="A197" s="7"/>
      <c r="B197" s="19" t="s">
        <v>155</v>
      </c>
      <c r="C197" s="29"/>
      <c r="D197" s="37">
        <v>872</v>
      </c>
      <c r="E197" s="19"/>
      <c r="F197" s="142">
        <f>F198</f>
        <v>1</v>
      </c>
      <c r="G197" s="70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</row>
    <row r="198" spans="1:94" s="8" customFormat="1" ht="12.75">
      <c r="A198" s="9"/>
      <c r="B198" s="10"/>
      <c r="C198" s="7" t="s">
        <v>38</v>
      </c>
      <c r="D198" s="38"/>
      <c r="E198" s="31">
        <v>4935</v>
      </c>
      <c r="F198" s="128">
        <v>1</v>
      </c>
      <c r="G198" s="71">
        <v>3.31823415161742</v>
      </c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</row>
    <row r="199" spans="1:94" s="8" customFormat="1" ht="12.75">
      <c r="A199" s="7"/>
      <c r="B199" s="10"/>
      <c r="C199" s="7"/>
      <c r="D199" s="38"/>
      <c r="E199" s="5"/>
      <c r="F199" s="78"/>
      <c r="G199" s="66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</row>
    <row r="200" spans="1:94" s="8" customFormat="1" ht="13.5" thickBot="1">
      <c r="A200" s="20" t="s">
        <v>156</v>
      </c>
      <c r="B200" s="21"/>
      <c r="C200" s="22"/>
      <c r="D200" s="35"/>
      <c r="E200" s="30">
        <v>2890</v>
      </c>
      <c r="F200" s="141">
        <f>F202</f>
        <v>1</v>
      </c>
      <c r="G200" s="67">
        <v>1620.369</v>
      </c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</row>
    <row r="201" spans="1:94" s="8" customFormat="1" ht="12.75">
      <c r="A201" s="16"/>
      <c r="B201" s="28"/>
      <c r="C201" s="23"/>
      <c r="D201" s="36"/>
      <c r="E201" s="28"/>
      <c r="F201" s="80"/>
      <c r="G201" s="6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</row>
    <row r="202" spans="1:94" s="8" customFormat="1" ht="12.75">
      <c r="A202" s="7"/>
      <c r="B202" s="19" t="s">
        <v>157</v>
      </c>
      <c r="C202" s="29"/>
      <c r="D202" s="37">
        <v>854</v>
      </c>
      <c r="E202" s="19"/>
      <c r="F202" s="142">
        <f>F203</f>
        <v>1</v>
      </c>
      <c r="G202" s="70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</row>
    <row r="203" spans="1:94" s="8" customFormat="1" ht="12.75">
      <c r="A203" s="9"/>
      <c r="B203" s="10"/>
      <c r="C203" s="7" t="s">
        <v>315</v>
      </c>
      <c r="D203" s="38"/>
      <c r="E203" s="31">
        <v>1741</v>
      </c>
      <c r="F203" s="128">
        <v>1</v>
      </c>
      <c r="G203" s="71">
        <v>0.9699515569104643</v>
      </c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</row>
    <row r="204" spans="2:7" s="9" customFormat="1" ht="12.75">
      <c r="B204" s="10"/>
      <c r="C204" s="7"/>
      <c r="D204" s="38"/>
      <c r="E204" s="5"/>
      <c r="F204" s="78"/>
      <c r="G204" s="66"/>
    </row>
    <row r="205" spans="1:7" s="9" customFormat="1" ht="13.5" thickBot="1">
      <c r="A205" s="20" t="s">
        <v>159</v>
      </c>
      <c r="B205" s="21"/>
      <c r="C205" s="22"/>
      <c r="D205" s="35"/>
      <c r="E205" s="30">
        <v>1206</v>
      </c>
      <c r="F205" s="141">
        <f>F207</f>
        <v>1</v>
      </c>
      <c r="G205" s="67">
        <v>4668.175</v>
      </c>
    </row>
    <row r="206" spans="1:7" s="9" customFormat="1" ht="12.75">
      <c r="A206" s="16"/>
      <c r="B206" s="28"/>
      <c r="C206" s="23"/>
      <c r="D206" s="36"/>
      <c r="E206" s="28"/>
      <c r="F206" s="80"/>
      <c r="G206" s="69"/>
    </row>
    <row r="207" spans="1:7" s="9" customFormat="1" ht="12.75">
      <c r="A207" s="7"/>
      <c r="B207" s="19" t="s">
        <v>160</v>
      </c>
      <c r="C207" s="29"/>
      <c r="D207" s="37">
        <v>874</v>
      </c>
      <c r="E207" s="19"/>
      <c r="F207" s="142">
        <f>F208</f>
        <v>1</v>
      </c>
      <c r="G207" s="70"/>
    </row>
    <row r="208" spans="2:7" s="9" customFormat="1" ht="12.75">
      <c r="B208" s="10"/>
      <c r="C208" s="7" t="s">
        <v>39</v>
      </c>
      <c r="D208" s="38"/>
      <c r="E208" s="31">
        <v>343</v>
      </c>
      <c r="F208" s="128">
        <v>1</v>
      </c>
      <c r="G208" s="71">
        <v>0.3361517361896504</v>
      </c>
    </row>
    <row r="209" spans="2:7" s="9" customFormat="1" ht="12.75">
      <c r="B209" s="10"/>
      <c r="C209" s="7"/>
      <c r="D209" s="38"/>
      <c r="E209" s="5"/>
      <c r="F209" s="78"/>
      <c r="G209" s="66"/>
    </row>
    <row r="210" spans="1:7" s="9" customFormat="1" ht="13.5" thickBot="1">
      <c r="A210" s="20" t="s">
        <v>161</v>
      </c>
      <c r="B210" s="21"/>
      <c r="C210" s="22"/>
      <c r="D210" s="35"/>
      <c r="E210" s="30">
        <v>1734</v>
      </c>
      <c r="F210" s="141">
        <f>F212</f>
        <v>1</v>
      </c>
      <c r="G210" s="67">
        <v>2642.598</v>
      </c>
    </row>
    <row r="211" spans="1:7" s="9" customFormat="1" ht="12.75">
      <c r="A211" s="16"/>
      <c r="B211" s="28"/>
      <c r="C211" s="23"/>
      <c r="D211" s="36"/>
      <c r="E211" s="28"/>
      <c r="F211" s="80"/>
      <c r="G211" s="69"/>
    </row>
    <row r="212" spans="1:7" s="9" customFormat="1" ht="12.75">
      <c r="A212" s="7"/>
      <c r="B212" s="19" t="s">
        <v>162</v>
      </c>
      <c r="C212" s="29"/>
      <c r="D212" s="37">
        <v>797</v>
      </c>
      <c r="E212" s="19"/>
      <c r="F212" s="142">
        <f>F213</f>
        <v>1</v>
      </c>
      <c r="G212" s="70"/>
    </row>
    <row r="213" spans="2:7" s="9" customFormat="1" ht="12.75">
      <c r="B213" s="10"/>
      <c r="C213" s="7" t="s">
        <v>40</v>
      </c>
      <c r="D213" s="38"/>
      <c r="E213" s="31">
        <v>615</v>
      </c>
      <c r="F213" s="128">
        <v>1</v>
      </c>
      <c r="G213" s="71">
        <v>0.7828804278707472</v>
      </c>
    </row>
    <row r="214" spans="2:7" s="9" customFormat="1" ht="12.75">
      <c r="B214" s="10"/>
      <c r="C214" s="7"/>
      <c r="D214" s="38"/>
      <c r="E214" s="5"/>
      <c r="F214" s="78"/>
      <c r="G214" s="66"/>
    </row>
    <row r="215" spans="1:7" s="9" customFormat="1" ht="13.5" thickBot="1">
      <c r="A215" s="20" t="s">
        <v>3</v>
      </c>
      <c r="B215" s="21"/>
      <c r="C215" s="22"/>
      <c r="D215" s="35"/>
      <c r="E215" s="30">
        <v>1743</v>
      </c>
      <c r="F215" s="141">
        <f>F217</f>
        <v>1</v>
      </c>
      <c r="G215" s="67">
        <v>3297.264</v>
      </c>
    </row>
    <row r="216" spans="1:7" s="9" customFormat="1" ht="12.75">
      <c r="A216" s="16"/>
      <c r="B216" s="28"/>
      <c r="C216" s="23"/>
      <c r="D216" s="36"/>
      <c r="E216" s="28"/>
      <c r="F216" s="80"/>
      <c r="G216" s="69"/>
    </row>
    <row r="217" spans="1:7" s="9" customFormat="1" ht="12.75">
      <c r="A217" s="7"/>
      <c r="B217" s="19" t="s">
        <v>163</v>
      </c>
      <c r="C217" s="29"/>
      <c r="D217" s="37">
        <v>855</v>
      </c>
      <c r="E217" s="19"/>
      <c r="F217" s="142">
        <f>F218</f>
        <v>1</v>
      </c>
      <c r="G217" s="70"/>
    </row>
    <row r="218" spans="2:7" s="9" customFormat="1" ht="12.75">
      <c r="B218" s="10"/>
      <c r="C218" s="7" t="s">
        <v>41</v>
      </c>
      <c r="D218" s="38"/>
      <c r="E218" s="31">
        <v>468</v>
      </c>
      <c r="F218" s="128">
        <v>1</v>
      </c>
      <c r="G218" s="71">
        <v>0.3421857407233517</v>
      </c>
    </row>
    <row r="219" spans="2:7" s="9" customFormat="1" ht="12.75">
      <c r="B219" s="10"/>
      <c r="C219" s="7"/>
      <c r="D219" s="38"/>
      <c r="E219" s="5"/>
      <c r="F219" s="78"/>
      <c r="G219" s="66"/>
    </row>
    <row r="220" spans="1:7" s="9" customFormat="1" ht="13.5" thickBot="1">
      <c r="A220" s="20" t="s">
        <v>164</v>
      </c>
      <c r="B220" s="21"/>
      <c r="C220" s="22"/>
      <c r="D220" s="35"/>
      <c r="E220" s="30">
        <v>1179</v>
      </c>
      <c r="F220" s="141">
        <f>F222</f>
        <v>1</v>
      </c>
      <c r="G220" s="67">
        <v>1736.605</v>
      </c>
    </row>
    <row r="221" spans="1:7" s="9" customFormat="1" ht="12.75">
      <c r="A221" s="16"/>
      <c r="B221" s="28"/>
      <c r="C221" s="23"/>
      <c r="D221" s="36"/>
      <c r="E221" s="28"/>
      <c r="F221" s="80"/>
      <c r="G221" s="69"/>
    </row>
    <row r="222" spans="1:7" s="9" customFormat="1" ht="12.75">
      <c r="A222" s="7"/>
      <c r="B222" s="19" t="s">
        <v>165</v>
      </c>
      <c r="C222" s="29"/>
      <c r="D222" s="37">
        <v>880</v>
      </c>
      <c r="E222" s="19"/>
      <c r="F222" s="142">
        <f>F223</f>
        <v>1</v>
      </c>
      <c r="G222" s="70"/>
    </row>
    <row r="223" spans="2:7" s="9" customFormat="1" ht="12.75">
      <c r="B223" s="10"/>
      <c r="C223" s="7" t="s">
        <v>42</v>
      </c>
      <c r="D223" s="38"/>
      <c r="E223" s="31">
        <v>605</v>
      </c>
      <c r="F223" s="128">
        <v>1</v>
      </c>
      <c r="G223" s="71">
        <v>0.708032207824343</v>
      </c>
    </row>
    <row r="224" spans="2:7" s="9" customFormat="1" ht="12.75">
      <c r="B224" s="10"/>
      <c r="C224" s="7"/>
      <c r="D224" s="38"/>
      <c r="E224" s="5"/>
      <c r="F224" s="78"/>
      <c r="G224" s="66"/>
    </row>
    <row r="225" spans="1:7" s="9" customFormat="1" ht="13.5" thickBot="1">
      <c r="A225" s="20" t="s">
        <v>166</v>
      </c>
      <c r="B225" s="21"/>
      <c r="C225" s="22"/>
      <c r="D225" s="35"/>
      <c r="E225" s="30">
        <v>9746</v>
      </c>
      <c r="F225" s="141">
        <f>F227</f>
        <v>1</v>
      </c>
      <c r="G225" s="67">
        <v>2084.151</v>
      </c>
    </row>
    <row r="226" spans="1:7" s="9" customFormat="1" ht="12.75">
      <c r="A226" s="16"/>
      <c r="B226" s="28"/>
      <c r="C226" s="23"/>
      <c r="D226" s="36"/>
      <c r="E226" s="28"/>
      <c r="F226" s="80"/>
      <c r="G226" s="69"/>
    </row>
    <row r="227" spans="1:7" s="9" customFormat="1" ht="12.75">
      <c r="A227" s="7"/>
      <c r="B227" s="19" t="s">
        <v>167</v>
      </c>
      <c r="C227" s="29"/>
      <c r="D227" s="37">
        <v>837</v>
      </c>
      <c r="E227" s="19"/>
      <c r="F227" s="142">
        <f>F228</f>
        <v>1</v>
      </c>
      <c r="G227" s="70"/>
    </row>
    <row r="228" spans="2:7" s="9" customFormat="1" ht="12.75">
      <c r="B228" s="10"/>
      <c r="C228" s="7" t="s">
        <v>43</v>
      </c>
      <c r="D228" s="38"/>
      <c r="E228" s="31">
        <v>5191</v>
      </c>
      <c r="F228" s="128">
        <v>1</v>
      </c>
      <c r="G228" s="71">
        <v>2.6596952211901574</v>
      </c>
    </row>
    <row r="229" spans="2:7" s="9" customFormat="1" ht="12.75">
      <c r="B229" s="10"/>
      <c r="C229" s="7"/>
      <c r="D229" s="38"/>
      <c r="E229" s="5"/>
      <c r="F229" s="78"/>
      <c r="G229" s="66"/>
    </row>
    <row r="230" spans="1:7" s="9" customFormat="1" ht="13.5" thickBot="1">
      <c r="A230" s="20" t="s">
        <v>168</v>
      </c>
      <c r="B230" s="21"/>
      <c r="C230" s="22"/>
      <c r="D230" s="35"/>
      <c r="E230" s="30">
        <v>9233</v>
      </c>
      <c r="F230" s="141">
        <f>F232</f>
        <v>1</v>
      </c>
      <c r="G230" s="67">
        <v>5012.388</v>
      </c>
    </row>
    <row r="231" spans="1:7" s="9" customFormat="1" ht="12.75">
      <c r="A231" s="16"/>
      <c r="B231" s="28"/>
      <c r="C231" s="23"/>
      <c r="D231" s="36"/>
      <c r="E231" s="28"/>
      <c r="F231" s="80"/>
      <c r="G231" s="69"/>
    </row>
    <row r="232" spans="1:7" s="9" customFormat="1" ht="12.75">
      <c r="A232" s="7"/>
      <c r="B232" s="19" t="s">
        <v>169</v>
      </c>
      <c r="C232" s="29"/>
      <c r="D232" s="37">
        <v>867</v>
      </c>
      <c r="E232" s="19"/>
      <c r="F232" s="142">
        <f>F233</f>
        <v>1</v>
      </c>
      <c r="G232" s="70"/>
    </row>
    <row r="233" spans="2:7" s="9" customFormat="1" ht="12.75">
      <c r="B233" s="10"/>
      <c r="C233" s="7" t="s">
        <v>44</v>
      </c>
      <c r="D233" s="38"/>
      <c r="E233" s="31">
        <v>1777</v>
      </c>
      <c r="F233" s="128">
        <v>1</v>
      </c>
      <c r="G233" s="71">
        <v>0.9932674940605255</v>
      </c>
    </row>
    <row r="234" spans="2:7" s="58" customFormat="1" ht="11.25">
      <c r="B234" s="59"/>
      <c r="C234" s="58" t="s">
        <v>68</v>
      </c>
      <c r="D234" s="60"/>
      <c r="E234" s="59"/>
      <c r="F234" s="84"/>
      <c r="G234" s="73"/>
    </row>
    <row r="235" spans="2:7" s="9" customFormat="1" ht="12.75">
      <c r="B235" s="10"/>
      <c r="C235" s="7"/>
      <c r="D235" s="38"/>
      <c r="E235" s="5"/>
      <c r="F235" s="78"/>
      <c r="G235" s="66"/>
    </row>
    <row r="236" spans="1:7" s="9" customFormat="1" ht="13.5" thickBot="1">
      <c r="A236" s="20" t="s">
        <v>4</v>
      </c>
      <c r="B236" s="21"/>
      <c r="C236" s="22"/>
      <c r="D236" s="35"/>
      <c r="E236" s="30">
        <v>1017</v>
      </c>
      <c r="F236" s="141">
        <f>F238</f>
        <v>1</v>
      </c>
      <c r="G236" s="67">
        <v>889.343</v>
      </c>
    </row>
    <row r="237" spans="1:7" s="9" customFormat="1" ht="12.75">
      <c r="A237" s="16"/>
      <c r="B237" s="28"/>
      <c r="C237" s="23"/>
      <c r="D237" s="36"/>
      <c r="E237" s="28"/>
      <c r="F237" s="80"/>
      <c r="G237" s="69"/>
    </row>
    <row r="238" spans="1:7" s="9" customFormat="1" ht="12.75">
      <c r="A238" s="7"/>
      <c r="B238" s="19" t="s">
        <v>170</v>
      </c>
      <c r="C238" s="29"/>
      <c r="D238" s="37">
        <v>882</v>
      </c>
      <c r="E238" s="19"/>
      <c r="F238" s="142">
        <f>F239</f>
        <v>1</v>
      </c>
      <c r="G238" s="70"/>
    </row>
    <row r="239" spans="2:7" s="9" customFormat="1" ht="12.75">
      <c r="B239" s="10"/>
      <c r="C239" s="7" t="s">
        <v>4</v>
      </c>
      <c r="D239" s="38"/>
      <c r="E239" s="31">
        <v>589</v>
      </c>
      <c r="F239" s="128">
        <v>1</v>
      </c>
      <c r="G239" s="71">
        <v>1.0756335092359097</v>
      </c>
    </row>
    <row r="240" spans="2:7" s="9" customFormat="1" ht="12.75">
      <c r="B240" s="10"/>
      <c r="C240" s="7"/>
      <c r="D240" s="38"/>
      <c r="E240" s="5"/>
      <c r="F240" s="78"/>
      <c r="G240" s="66"/>
    </row>
    <row r="241" spans="1:7" s="9" customFormat="1" ht="13.5" thickBot="1">
      <c r="A241" s="20" t="s">
        <v>171</v>
      </c>
      <c r="B241" s="21"/>
      <c r="C241" s="22"/>
      <c r="D241" s="35"/>
      <c r="E241" s="30">
        <v>718</v>
      </c>
      <c r="F241" s="141">
        <f>F243</f>
        <v>1</v>
      </c>
      <c r="G241" s="67">
        <v>978.9</v>
      </c>
    </row>
    <row r="242" spans="1:7" s="9" customFormat="1" ht="12.75">
      <c r="A242" s="16"/>
      <c r="B242" s="28"/>
      <c r="C242" s="23"/>
      <c r="D242" s="36"/>
      <c r="E242" s="28"/>
      <c r="F242" s="80"/>
      <c r="G242" s="69"/>
    </row>
    <row r="243" spans="1:7" s="9" customFormat="1" ht="12.75">
      <c r="A243" s="7"/>
      <c r="B243" s="19"/>
      <c r="C243" s="29"/>
      <c r="D243" s="37"/>
      <c r="E243" s="19"/>
      <c r="F243" s="142">
        <f>F244</f>
        <v>1</v>
      </c>
      <c r="G243" s="70"/>
    </row>
    <row r="244" spans="1:94" s="8" customFormat="1" ht="12.75">
      <c r="A244" s="9"/>
      <c r="B244" s="10"/>
      <c r="C244" s="7"/>
      <c r="D244" s="38"/>
      <c r="E244" s="31"/>
      <c r="F244" s="128">
        <v>1</v>
      </c>
      <c r="G244" s="71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</row>
    <row r="245" spans="2:7" s="9" customFormat="1" ht="12.75">
      <c r="B245" s="10"/>
      <c r="C245" s="7"/>
      <c r="D245" s="38"/>
      <c r="E245" s="5"/>
      <c r="F245" s="78"/>
      <c r="G245" s="66"/>
    </row>
    <row r="246" spans="2:7" s="9" customFormat="1" ht="12.75">
      <c r="B246" s="10"/>
      <c r="C246" s="7"/>
      <c r="D246" s="38"/>
      <c r="E246" s="5"/>
      <c r="F246" s="78"/>
      <c r="G246" s="66"/>
    </row>
    <row r="247" spans="1:7" s="9" customFormat="1" ht="15">
      <c r="A247" s="40" t="s">
        <v>172</v>
      </c>
      <c r="B247" s="5"/>
      <c r="C247" s="4"/>
      <c r="D247" s="34"/>
      <c r="E247" s="41">
        <f>E249+E254+E263+E274+E279+E284+E289+E294+E299+E304+E311</f>
        <v>205425</v>
      </c>
      <c r="F247" s="78"/>
      <c r="G247" s="65">
        <f>G249+G254+G263+G274+G279+G284+G289+G294+G299+G304+G311</f>
        <v>25656.891</v>
      </c>
    </row>
    <row r="248" spans="1:7" s="9" customFormat="1" ht="12.75">
      <c r="A248" s="4"/>
      <c r="B248" s="5"/>
      <c r="C248" s="4"/>
      <c r="D248" s="34"/>
      <c r="E248" s="5"/>
      <c r="F248" s="78"/>
      <c r="G248" s="66"/>
    </row>
    <row r="249" spans="1:7" s="9" customFormat="1" ht="13.5" thickBot="1">
      <c r="A249" s="20" t="s">
        <v>173</v>
      </c>
      <c r="B249" s="21"/>
      <c r="C249" s="22"/>
      <c r="D249" s="35"/>
      <c r="E249" s="30">
        <v>12865</v>
      </c>
      <c r="F249" s="141">
        <f>F251</f>
        <v>1</v>
      </c>
      <c r="G249" s="67">
        <v>4994.881</v>
      </c>
    </row>
    <row r="250" spans="1:7" s="9" customFormat="1" ht="12.75">
      <c r="A250" s="16"/>
      <c r="B250" s="28"/>
      <c r="C250" s="23"/>
      <c r="D250" s="36"/>
      <c r="E250" s="28"/>
      <c r="F250" s="80"/>
      <c r="G250" s="69"/>
    </row>
    <row r="251" spans="1:7" s="9" customFormat="1" ht="12.75">
      <c r="A251" s="7"/>
      <c r="B251" s="19" t="s">
        <v>174</v>
      </c>
      <c r="C251" s="29"/>
      <c r="D251" s="37">
        <v>717</v>
      </c>
      <c r="E251" s="19"/>
      <c r="F251" s="142">
        <f>F252</f>
        <v>1</v>
      </c>
      <c r="G251" s="70"/>
    </row>
    <row r="252" spans="2:7" s="9" customFormat="1" ht="12.75">
      <c r="B252" s="10"/>
      <c r="C252" s="7" t="s">
        <v>45</v>
      </c>
      <c r="D252" s="38"/>
      <c r="E252" s="31">
        <v>3505</v>
      </c>
      <c r="F252" s="128">
        <v>1</v>
      </c>
      <c r="G252" s="71">
        <v>2.565024516324184</v>
      </c>
    </row>
    <row r="253" spans="2:7" s="9" customFormat="1" ht="12.75">
      <c r="B253" s="10"/>
      <c r="C253" s="7"/>
      <c r="D253" s="38"/>
      <c r="E253" s="5"/>
      <c r="F253" s="78"/>
      <c r="G253" s="66"/>
    </row>
    <row r="254" spans="1:7" s="9" customFormat="1" ht="13.5" thickBot="1">
      <c r="A254" s="20" t="s">
        <v>175</v>
      </c>
      <c r="B254" s="21"/>
      <c r="C254" s="22"/>
      <c r="D254" s="35"/>
      <c r="E254" s="30">
        <v>10078</v>
      </c>
      <c r="F254" s="141">
        <f>F256+F258+F260</f>
        <v>1</v>
      </c>
      <c r="G254" s="67">
        <v>2048.067</v>
      </c>
    </row>
    <row r="255" spans="1:7" s="9" customFormat="1" ht="12.75">
      <c r="A255" s="16"/>
      <c r="B255" s="28"/>
      <c r="C255" s="23"/>
      <c r="D255" s="36"/>
      <c r="E255" s="28"/>
      <c r="F255" s="80"/>
      <c r="G255" s="69"/>
    </row>
    <row r="256" spans="1:7" s="9" customFormat="1" ht="12.75">
      <c r="A256" s="11"/>
      <c r="B256" s="19" t="s">
        <v>176</v>
      </c>
      <c r="C256" s="29"/>
      <c r="D256" s="37">
        <v>702</v>
      </c>
      <c r="E256" s="19"/>
      <c r="F256" s="142">
        <f>F257</f>
        <v>0.314</v>
      </c>
      <c r="G256" s="70"/>
    </row>
    <row r="257" spans="2:7" s="9" customFormat="1" ht="12.75">
      <c r="B257" s="10"/>
      <c r="C257" s="7" t="s">
        <v>46</v>
      </c>
      <c r="D257" s="38"/>
      <c r="E257" s="31">
        <v>708</v>
      </c>
      <c r="F257" s="128">
        <v>0.314</v>
      </c>
      <c r="G257" s="71">
        <v>0.8039322619631155</v>
      </c>
    </row>
    <row r="258" spans="1:7" s="9" customFormat="1" ht="12.75">
      <c r="A258" s="16"/>
      <c r="B258" s="19" t="s">
        <v>177</v>
      </c>
      <c r="C258" s="29"/>
      <c r="D258" s="37">
        <v>722</v>
      </c>
      <c r="E258" s="19"/>
      <c r="F258" s="142">
        <f>F259</f>
        <v>0.224</v>
      </c>
      <c r="G258" s="70"/>
    </row>
    <row r="259" spans="2:7" s="9" customFormat="1" ht="12.75">
      <c r="B259" s="10"/>
      <c r="C259" s="7" t="s">
        <v>47</v>
      </c>
      <c r="D259" s="38"/>
      <c r="E259" s="31">
        <v>595</v>
      </c>
      <c r="F259" s="128">
        <v>0.224</v>
      </c>
      <c r="G259" s="71">
        <v>0.29883843748594996</v>
      </c>
    </row>
    <row r="260" spans="2:7" s="9" customFormat="1" ht="12.75">
      <c r="B260" s="19" t="s">
        <v>178</v>
      </c>
      <c r="C260" s="29"/>
      <c r="D260" s="37">
        <v>766</v>
      </c>
      <c r="E260" s="19"/>
      <c r="F260" s="142">
        <f>F261</f>
        <v>0.462</v>
      </c>
      <c r="G260" s="70"/>
    </row>
    <row r="261" spans="1:7" s="9" customFormat="1" ht="12.75">
      <c r="A261" s="7"/>
      <c r="B261" s="10"/>
      <c r="C261" s="7" t="s">
        <v>48</v>
      </c>
      <c r="D261" s="38"/>
      <c r="E261" s="31">
        <v>2125</v>
      </c>
      <c r="F261" s="128">
        <v>0.462</v>
      </c>
      <c r="G261" s="71">
        <v>2.801490080608395</v>
      </c>
    </row>
    <row r="262" spans="2:7" s="9" customFormat="1" ht="12.75">
      <c r="B262" s="10"/>
      <c r="C262" s="7"/>
      <c r="D262" s="38"/>
      <c r="E262" s="5"/>
      <c r="F262" s="78"/>
      <c r="G262" s="66"/>
    </row>
    <row r="263" spans="1:94" s="8" customFormat="1" ht="13.5" thickBot="1">
      <c r="A263" s="20" t="s">
        <v>179</v>
      </c>
      <c r="B263" s="21"/>
      <c r="C263" s="22"/>
      <c r="D263" s="35"/>
      <c r="E263" s="30">
        <v>11586</v>
      </c>
      <c r="F263" s="141">
        <f>F265+F267+F269+F271</f>
        <v>1</v>
      </c>
      <c r="G263" s="67">
        <v>4339.317</v>
      </c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</row>
    <row r="264" spans="1:94" s="8" customFormat="1" ht="12.75">
      <c r="A264" s="16"/>
      <c r="B264" s="28"/>
      <c r="C264" s="23"/>
      <c r="D264" s="36"/>
      <c r="E264" s="28"/>
      <c r="F264" s="80"/>
      <c r="G264" s="6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</row>
    <row r="265" spans="1:94" s="8" customFormat="1" ht="12.75">
      <c r="A265" s="11"/>
      <c r="B265" s="19" t="s">
        <v>180</v>
      </c>
      <c r="C265" s="29"/>
      <c r="D265" s="37">
        <v>942</v>
      </c>
      <c r="E265" s="19"/>
      <c r="F265" s="142">
        <f>F266</f>
        <v>0.06</v>
      </c>
      <c r="G265" s="70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</row>
    <row r="266" spans="1:94" s="8" customFormat="1" ht="12.75">
      <c r="A266" s="9"/>
      <c r="B266" s="10"/>
      <c r="C266" s="7" t="s">
        <v>49</v>
      </c>
      <c r="D266" s="38"/>
      <c r="E266" s="31">
        <v>255</v>
      </c>
      <c r="F266" s="128">
        <v>0.06</v>
      </c>
      <c r="G266" s="71">
        <v>0.7612382435779675</v>
      </c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</row>
    <row r="267" spans="1:94" s="8" customFormat="1" ht="12.75">
      <c r="A267" s="16"/>
      <c r="B267" s="19" t="s">
        <v>181</v>
      </c>
      <c r="C267" s="29"/>
      <c r="D267" s="37">
        <v>967</v>
      </c>
      <c r="E267" s="19"/>
      <c r="F267" s="142">
        <f>F268</f>
        <v>0.82</v>
      </c>
      <c r="G267" s="70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</row>
    <row r="268" spans="1:94" s="8" customFormat="1" ht="12.75">
      <c r="A268" s="9"/>
      <c r="B268" s="10"/>
      <c r="C268" s="7" t="s">
        <v>50</v>
      </c>
      <c r="D268" s="38"/>
      <c r="E268" s="31">
        <v>5901</v>
      </c>
      <c r="F268" s="128">
        <v>0.82</v>
      </c>
      <c r="G268" s="71">
        <v>5.318696230699255</v>
      </c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</row>
    <row r="269" spans="1:94" s="8" customFormat="1" ht="12.75">
      <c r="A269" s="16"/>
      <c r="B269" s="19" t="s">
        <v>182</v>
      </c>
      <c r="C269" s="29"/>
      <c r="D269" s="37">
        <v>969</v>
      </c>
      <c r="E269" s="19"/>
      <c r="F269" s="142">
        <f>F270</f>
        <v>0.06</v>
      </c>
      <c r="G269" s="70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</row>
    <row r="270" spans="1:94" s="8" customFormat="1" ht="12.75">
      <c r="A270" s="24"/>
      <c r="B270" s="25"/>
      <c r="C270" s="7" t="s">
        <v>51</v>
      </c>
      <c r="D270" s="38"/>
      <c r="E270" s="31">
        <v>193</v>
      </c>
      <c r="F270" s="128">
        <v>0.06</v>
      </c>
      <c r="G270" s="71">
        <v>0.24043971380208803</v>
      </c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</row>
    <row r="271" spans="1:94" s="8" customFormat="1" ht="12.75">
      <c r="A271" s="16"/>
      <c r="B271" s="19" t="s">
        <v>183</v>
      </c>
      <c r="C271" s="29"/>
      <c r="D271" s="37">
        <v>1591</v>
      </c>
      <c r="E271" s="19"/>
      <c r="F271" s="142">
        <f>F272</f>
        <v>0.06</v>
      </c>
      <c r="G271" s="70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</row>
    <row r="272" spans="1:94" s="8" customFormat="1" ht="12.75">
      <c r="A272" s="9"/>
      <c r="B272" s="10"/>
      <c r="C272" s="7" t="s">
        <v>70</v>
      </c>
      <c r="D272" s="38"/>
      <c r="E272" s="31">
        <v>208</v>
      </c>
      <c r="F272" s="128">
        <v>0.06</v>
      </c>
      <c r="G272" s="71">
        <v>0.5006262364006709</v>
      </c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</row>
    <row r="273" spans="1:94" s="43" customFormat="1" ht="12.75">
      <c r="A273" s="7"/>
      <c r="B273" s="5"/>
      <c r="C273" s="7"/>
      <c r="D273" s="38"/>
      <c r="E273" s="5"/>
      <c r="F273" s="78"/>
      <c r="G273" s="66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</row>
    <row r="274" spans="1:94" s="43" customFormat="1" ht="13.5" thickBot="1">
      <c r="A274" s="20" t="s">
        <v>186</v>
      </c>
      <c r="B274" s="21"/>
      <c r="C274" s="22"/>
      <c r="D274" s="35"/>
      <c r="E274" s="30">
        <v>2072</v>
      </c>
      <c r="F274" s="141">
        <f>F276</f>
        <v>1</v>
      </c>
      <c r="G274" s="67">
        <v>1869.886</v>
      </c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</row>
    <row r="275" spans="1:94" s="43" customFormat="1" ht="12.75">
      <c r="A275" s="16"/>
      <c r="B275" s="28"/>
      <c r="C275" s="23"/>
      <c r="D275" s="36"/>
      <c r="E275" s="28"/>
      <c r="F275" s="80"/>
      <c r="G275" s="6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</row>
    <row r="276" spans="1:94" s="43" customFormat="1" ht="12.75">
      <c r="A276" s="7"/>
      <c r="B276" s="19" t="s">
        <v>184</v>
      </c>
      <c r="C276" s="29"/>
      <c r="D276" s="37">
        <v>717</v>
      </c>
      <c r="E276" s="19"/>
      <c r="F276" s="142">
        <f>F277</f>
        <v>1</v>
      </c>
      <c r="G276" s="70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</row>
    <row r="277" spans="1:94" s="43" customFormat="1" ht="12.75">
      <c r="A277" s="9"/>
      <c r="B277" s="10"/>
      <c r="C277" s="7" t="s">
        <v>52</v>
      </c>
      <c r="D277" s="38"/>
      <c r="E277" s="31">
        <v>401</v>
      </c>
      <c r="F277" s="128">
        <v>1</v>
      </c>
      <c r="G277" s="71">
        <v>0.44111553850020674</v>
      </c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</row>
    <row r="278" spans="1:94" s="43" customFormat="1" ht="12.75">
      <c r="A278" s="7"/>
      <c r="B278" s="5"/>
      <c r="C278" s="7"/>
      <c r="D278" s="38"/>
      <c r="E278" s="5"/>
      <c r="F278" s="78"/>
      <c r="G278" s="66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</row>
    <row r="279" spans="1:94" s="43" customFormat="1" ht="13.5" thickBot="1">
      <c r="A279" s="20" t="s">
        <v>185</v>
      </c>
      <c r="B279" s="21"/>
      <c r="C279" s="22"/>
      <c r="D279" s="35"/>
      <c r="E279" s="30">
        <v>4538</v>
      </c>
      <c r="F279" s="141">
        <f>F281</f>
        <v>1</v>
      </c>
      <c r="G279" s="67">
        <v>1867.178</v>
      </c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</row>
    <row r="280" spans="1:94" s="43" customFormat="1" ht="12.75">
      <c r="A280" s="16"/>
      <c r="B280" s="28"/>
      <c r="C280" s="23"/>
      <c r="D280" s="36"/>
      <c r="E280" s="28"/>
      <c r="F280" s="80"/>
      <c r="G280" s="6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</row>
    <row r="281" spans="1:94" s="43" customFormat="1" ht="12.75">
      <c r="A281" s="7"/>
      <c r="B281" s="19" t="s">
        <v>187</v>
      </c>
      <c r="C281" s="29"/>
      <c r="D281" s="37">
        <v>770</v>
      </c>
      <c r="E281" s="19"/>
      <c r="F281" s="142">
        <f>F282</f>
        <v>1</v>
      </c>
      <c r="G281" s="70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</row>
    <row r="282" spans="1:94" s="43" customFormat="1" ht="12.75">
      <c r="A282" s="9"/>
      <c r="B282" s="10"/>
      <c r="C282" s="7" t="s">
        <v>53</v>
      </c>
      <c r="D282" s="38"/>
      <c r="E282" s="31">
        <v>1788</v>
      </c>
      <c r="F282" s="128">
        <v>1</v>
      </c>
      <c r="G282" s="71">
        <v>1.3376049821134341</v>
      </c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</row>
    <row r="283" spans="1:94" s="43" customFormat="1" ht="12.75">
      <c r="A283" s="7"/>
      <c r="B283" s="5"/>
      <c r="C283" s="7"/>
      <c r="D283" s="38"/>
      <c r="E283" s="5"/>
      <c r="F283" s="78"/>
      <c r="G283" s="66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</row>
    <row r="284" spans="1:94" s="43" customFormat="1" ht="13.5" thickBot="1">
      <c r="A284" s="20" t="s">
        <v>188</v>
      </c>
      <c r="B284" s="21"/>
      <c r="C284" s="22"/>
      <c r="D284" s="35"/>
      <c r="E284" s="30">
        <v>494</v>
      </c>
      <c r="F284" s="141">
        <f>F286</f>
        <v>1</v>
      </c>
      <c r="G284" s="67">
        <v>1653.934</v>
      </c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</row>
    <row r="285" spans="1:94" s="43" customFormat="1" ht="12.75">
      <c r="A285" s="16"/>
      <c r="B285" s="28"/>
      <c r="C285" s="23"/>
      <c r="D285" s="36"/>
      <c r="E285" s="28"/>
      <c r="F285" s="80"/>
      <c r="G285" s="6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</row>
    <row r="286" spans="1:94" s="43" customFormat="1" ht="12.75">
      <c r="A286" s="7"/>
      <c r="B286" s="19" t="s">
        <v>189</v>
      </c>
      <c r="C286" s="29"/>
      <c r="D286" s="37">
        <v>660</v>
      </c>
      <c r="E286" s="19"/>
      <c r="F286" s="142">
        <f>F287</f>
        <v>1</v>
      </c>
      <c r="G286" s="70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</row>
    <row r="287" spans="1:94" s="43" customFormat="1" ht="12.75">
      <c r="A287" s="9"/>
      <c r="B287" s="10"/>
      <c r="C287" s="7" t="s">
        <v>54</v>
      </c>
      <c r="D287" s="38"/>
      <c r="E287" s="31">
        <v>182</v>
      </c>
      <c r="F287" s="128">
        <v>1</v>
      </c>
      <c r="G287" s="71">
        <v>0.9787465779799027</v>
      </c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</row>
    <row r="288" spans="2:7" s="9" customFormat="1" ht="12.75">
      <c r="B288" s="10"/>
      <c r="C288" s="7"/>
      <c r="D288" s="38"/>
      <c r="E288" s="5"/>
      <c r="F288" s="78"/>
      <c r="G288" s="66"/>
    </row>
    <row r="289" spans="1:7" s="9" customFormat="1" ht="13.5" thickBot="1">
      <c r="A289" s="20" t="s">
        <v>190</v>
      </c>
      <c r="B289" s="21"/>
      <c r="C289" s="22"/>
      <c r="D289" s="35"/>
      <c r="E289" s="30">
        <v>9117</v>
      </c>
      <c r="F289" s="141">
        <f>F291</f>
        <v>1</v>
      </c>
      <c r="G289" s="67">
        <v>1794.73</v>
      </c>
    </row>
    <row r="290" spans="1:7" s="9" customFormat="1" ht="12.75">
      <c r="A290" s="16"/>
      <c r="B290" s="28"/>
      <c r="C290" s="23"/>
      <c r="D290" s="36"/>
      <c r="E290" s="28"/>
      <c r="F290" s="80"/>
      <c r="G290" s="69"/>
    </row>
    <row r="291" spans="1:7" s="9" customFormat="1" ht="12.75">
      <c r="A291" s="7"/>
      <c r="B291" s="19" t="s">
        <v>191</v>
      </c>
      <c r="C291" s="29"/>
      <c r="D291" s="37">
        <v>706</v>
      </c>
      <c r="E291" s="19"/>
      <c r="F291" s="142">
        <f>F292</f>
        <v>1</v>
      </c>
      <c r="G291" s="70"/>
    </row>
    <row r="292" spans="2:7" s="9" customFormat="1" ht="12.75">
      <c r="B292" s="10"/>
      <c r="C292" s="7" t="s">
        <v>55</v>
      </c>
      <c r="D292" s="38"/>
      <c r="E292" s="31">
        <v>1893</v>
      </c>
      <c r="F292" s="128">
        <v>1</v>
      </c>
      <c r="G292" s="71">
        <v>1.3233404378660836</v>
      </c>
    </row>
    <row r="293" spans="2:7" s="9" customFormat="1" ht="12.75">
      <c r="B293" s="10"/>
      <c r="C293" s="7"/>
      <c r="D293" s="38"/>
      <c r="E293" s="5"/>
      <c r="F293" s="78"/>
      <c r="G293" s="66"/>
    </row>
    <row r="294" spans="1:7" s="9" customFormat="1" ht="13.5" thickBot="1">
      <c r="A294" s="20" t="s">
        <v>192</v>
      </c>
      <c r="B294" s="21"/>
      <c r="C294" s="22"/>
      <c r="D294" s="35"/>
      <c r="E294" s="30">
        <v>3651</v>
      </c>
      <c r="F294" s="141">
        <f>F296</f>
        <v>1</v>
      </c>
      <c r="G294" s="67">
        <v>1855.181</v>
      </c>
    </row>
    <row r="295" spans="1:7" s="9" customFormat="1" ht="12.75">
      <c r="A295" s="16"/>
      <c r="B295" s="28"/>
      <c r="C295" s="23"/>
      <c r="D295" s="36"/>
      <c r="E295" s="28"/>
      <c r="F295" s="80"/>
      <c r="G295" s="69"/>
    </row>
    <row r="296" spans="1:7" s="9" customFormat="1" ht="12.75">
      <c r="A296" s="7"/>
      <c r="B296" s="19" t="s">
        <v>193</v>
      </c>
      <c r="C296" s="29"/>
      <c r="D296" s="37">
        <v>700</v>
      </c>
      <c r="E296" s="19"/>
      <c r="F296" s="142">
        <f>F297</f>
        <v>1</v>
      </c>
      <c r="G296" s="70"/>
    </row>
    <row r="297" spans="2:7" s="9" customFormat="1" ht="12.75">
      <c r="B297" s="10"/>
      <c r="C297" s="7" t="s">
        <v>56</v>
      </c>
      <c r="D297" s="38"/>
      <c r="E297" s="31">
        <v>1641</v>
      </c>
      <c r="F297" s="128">
        <v>1</v>
      </c>
      <c r="G297" s="71">
        <v>0.9194833715630643</v>
      </c>
    </row>
    <row r="298" spans="2:7" s="9" customFormat="1" ht="12.75">
      <c r="B298" s="10"/>
      <c r="C298" s="7"/>
      <c r="D298" s="38"/>
      <c r="E298" s="5"/>
      <c r="F298" s="78"/>
      <c r="G298" s="66"/>
    </row>
    <row r="299" spans="1:94" s="43" customFormat="1" ht="13.5" thickBot="1">
      <c r="A299" s="20" t="s">
        <v>194</v>
      </c>
      <c r="B299" s="21"/>
      <c r="C299" s="22"/>
      <c r="D299" s="35"/>
      <c r="E299" s="30">
        <v>2168</v>
      </c>
      <c r="F299" s="141">
        <f>F301</f>
        <v>1</v>
      </c>
      <c r="G299" s="67">
        <v>1423.178</v>
      </c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</row>
    <row r="300" spans="1:94" s="43" customFormat="1" ht="12.75">
      <c r="A300" s="16"/>
      <c r="B300" s="28"/>
      <c r="C300" s="23"/>
      <c r="D300" s="36"/>
      <c r="E300" s="28"/>
      <c r="F300" s="80"/>
      <c r="G300" s="6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</row>
    <row r="301" spans="1:94" s="43" customFormat="1" ht="12.75">
      <c r="A301" s="7"/>
      <c r="B301" s="19" t="s">
        <v>195</v>
      </c>
      <c r="C301" s="29"/>
      <c r="D301" s="37">
        <v>720</v>
      </c>
      <c r="E301" s="19"/>
      <c r="F301" s="142">
        <f>F302</f>
        <v>1</v>
      </c>
      <c r="G301" s="70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</row>
    <row r="302" spans="1:94" s="43" customFormat="1" ht="12.75">
      <c r="A302" s="9"/>
      <c r="B302" s="10"/>
      <c r="C302" s="7" t="s">
        <v>57</v>
      </c>
      <c r="D302" s="38"/>
      <c r="E302" s="31">
        <v>997</v>
      </c>
      <c r="F302" s="128">
        <v>1</v>
      </c>
      <c r="G302" s="71">
        <v>0.581531627110289</v>
      </c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</row>
    <row r="303" spans="1:94" s="43" customFormat="1" ht="12.75">
      <c r="A303" s="7"/>
      <c r="B303" s="5"/>
      <c r="C303" s="7"/>
      <c r="D303" s="38"/>
      <c r="E303" s="5"/>
      <c r="F303" s="78"/>
      <c r="G303" s="66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</row>
    <row r="304" spans="1:94" s="43" customFormat="1" ht="13.5" thickBot="1">
      <c r="A304" s="20" t="s">
        <v>196</v>
      </c>
      <c r="B304" s="21"/>
      <c r="C304" s="22"/>
      <c r="D304" s="35"/>
      <c r="E304" s="30">
        <v>147972</v>
      </c>
      <c r="F304" s="141">
        <f>F306+F308</f>
        <v>1</v>
      </c>
      <c r="G304" s="67">
        <v>2635.212</v>
      </c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</row>
    <row r="305" spans="1:94" s="43" customFormat="1" ht="12.75">
      <c r="A305" s="16"/>
      <c r="B305" s="28"/>
      <c r="C305" s="23"/>
      <c r="D305" s="36"/>
      <c r="E305" s="28"/>
      <c r="F305" s="80"/>
      <c r="G305" s="6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</row>
    <row r="306" spans="1:94" s="43" customFormat="1" ht="12.75">
      <c r="A306" s="11"/>
      <c r="B306" s="19" t="s">
        <v>197</v>
      </c>
      <c r="C306" s="29"/>
      <c r="D306" s="37">
        <v>683</v>
      </c>
      <c r="E306" s="19"/>
      <c r="F306" s="142">
        <f>F307</f>
        <v>1</v>
      </c>
      <c r="G306" s="70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</row>
    <row r="307" spans="1:94" s="43" customFormat="1" ht="12.75">
      <c r="A307" s="9"/>
      <c r="B307" s="10"/>
      <c r="C307" s="7" t="s">
        <v>58</v>
      </c>
      <c r="D307" s="38"/>
      <c r="E307" s="31">
        <v>104170</v>
      </c>
      <c r="F307" s="128">
        <v>1</v>
      </c>
      <c r="G307" s="71">
        <v>43.4134637727788</v>
      </c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</row>
    <row r="308" spans="1:94" s="43" customFormat="1" ht="12.75">
      <c r="A308" s="16"/>
      <c r="B308" s="19" t="s">
        <v>198</v>
      </c>
      <c r="C308" s="29"/>
      <c r="D308" s="37">
        <v>747</v>
      </c>
      <c r="E308" s="19"/>
      <c r="F308" s="142">
        <f>F309</f>
        <v>0</v>
      </c>
      <c r="G308" s="70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</row>
    <row r="309" spans="1:94" s="43" customFormat="1" ht="12.75">
      <c r="A309" s="9"/>
      <c r="B309" s="10"/>
      <c r="C309" s="7" t="s">
        <v>59</v>
      </c>
      <c r="D309" s="38"/>
      <c r="E309" s="31">
        <v>6718</v>
      </c>
      <c r="F309" s="128">
        <v>0</v>
      </c>
      <c r="G309" s="71">
        <v>2.1443546315274338</v>
      </c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</row>
    <row r="310" spans="1:94" s="43" customFormat="1" ht="12.75">
      <c r="A310" s="7"/>
      <c r="B310" s="5"/>
      <c r="C310" s="7"/>
      <c r="D310" s="38"/>
      <c r="E310" s="5"/>
      <c r="F310" s="78"/>
      <c r="G310" s="66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</row>
    <row r="311" spans="1:94" s="43" customFormat="1" ht="13.5" thickBot="1">
      <c r="A311" s="20" t="s">
        <v>199</v>
      </c>
      <c r="B311" s="21"/>
      <c r="C311" s="22"/>
      <c r="D311" s="35"/>
      <c r="E311" s="30">
        <v>884</v>
      </c>
      <c r="F311" s="141">
        <f>F313</f>
        <v>1</v>
      </c>
      <c r="G311" s="67">
        <v>1175.327</v>
      </c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</row>
    <row r="312" spans="1:94" s="8" customFormat="1" ht="12.75">
      <c r="A312" s="16"/>
      <c r="B312" s="28"/>
      <c r="C312" s="23"/>
      <c r="D312" s="36"/>
      <c r="E312" s="28"/>
      <c r="F312" s="80"/>
      <c r="G312" s="6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</row>
    <row r="313" spans="1:94" s="8" customFormat="1" ht="12.75">
      <c r="A313" s="7"/>
      <c r="B313" s="19"/>
      <c r="C313" s="29"/>
      <c r="D313" s="37"/>
      <c r="E313" s="19"/>
      <c r="F313" s="142">
        <f>F314</f>
        <v>1</v>
      </c>
      <c r="G313" s="70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</row>
    <row r="314" spans="1:94" s="8" customFormat="1" ht="12.75">
      <c r="A314" s="9"/>
      <c r="B314" s="10"/>
      <c r="C314" s="7"/>
      <c r="D314" s="38"/>
      <c r="E314" s="31"/>
      <c r="F314" s="128">
        <v>1</v>
      </c>
      <c r="G314" s="71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</row>
    <row r="315" spans="1:94" s="8" customFormat="1" ht="12.75">
      <c r="A315" s="7"/>
      <c r="B315" s="5"/>
      <c r="C315" s="7"/>
      <c r="D315" s="38"/>
      <c r="E315" s="5"/>
      <c r="F315" s="78"/>
      <c r="G315" s="66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</row>
    <row r="316" spans="1:94" s="8" customFormat="1" ht="12.75">
      <c r="A316" s="7"/>
      <c r="B316" s="5"/>
      <c r="C316" s="7"/>
      <c r="D316" s="38"/>
      <c r="E316" s="5"/>
      <c r="F316" s="78"/>
      <c r="G316" s="66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</row>
    <row r="317" spans="1:94" s="8" customFormat="1" ht="15">
      <c r="A317" s="40" t="s">
        <v>223</v>
      </c>
      <c r="B317" s="5"/>
      <c r="C317" s="4"/>
      <c r="D317" s="34"/>
      <c r="E317" s="41">
        <f>E319+E326+E335+E340+E345+E350+E364</f>
        <v>304508</v>
      </c>
      <c r="F317" s="78"/>
      <c r="G317" s="65">
        <f>G319+G326+G335+G340+G345+G350+G364</f>
        <v>19179.865</v>
      </c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</row>
    <row r="318" spans="1:94" s="8" customFormat="1" ht="12.75">
      <c r="A318" s="4"/>
      <c r="B318" s="5"/>
      <c r="C318" s="4"/>
      <c r="D318" s="34"/>
      <c r="E318" s="5"/>
      <c r="F318" s="78"/>
      <c r="G318" s="66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</row>
    <row r="319" spans="1:94" s="8" customFormat="1" ht="13.5" thickBot="1">
      <c r="A319" s="20" t="s">
        <v>201</v>
      </c>
      <c r="B319" s="21"/>
      <c r="C319" s="22"/>
      <c r="D319" s="35"/>
      <c r="E319" s="30">
        <v>90928</v>
      </c>
      <c r="F319" s="141">
        <f>F321+F323</f>
        <v>1</v>
      </c>
      <c r="G319" s="67">
        <v>5098.595</v>
      </c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</row>
    <row r="320" spans="1:94" s="8" customFormat="1" ht="12.75">
      <c r="A320" s="16"/>
      <c r="B320" s="28"/>
      <c r="C320" s="23"/>
      <c r="D320" s="36"/>
      <c r="E320" s="28"/>
      <c r="F320" s="80"/>
      <c r="G320" s="6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</row>
    <row r="321" spans="1:94" s="8" customFormat="1" ht="12.75">
      <c r="A321" s="11"/>
      <c r="B321" s="19" t="s">
        <v>202</v>
      </c>
      <c r="C321" s="29"/>
      <c r="D321" s="37">
        <v>1281</v>
      </c>
      <c r="E321" s="19"/>
      <c r="F321" s="142">
        <f>F322</f>
        <v>1</v>
      </c>
      <c r="G321" s="70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</row>
    <row r="322" spans="1:94" s="42" customFormat="1" ht="12.75">
      <c r="A322" s="9"/>
      <c r="B322" s="10"/>
      <c r="C322" s="7" t="s">
        <v>60</v>
      </c>
      <c r="D322" s="38"/>
      <c r="E322" s="31">
        <v>19927</v>
      </c>
      <c r="F322" s="128">
        <v>1</v>
      </c>
      <c r="G322" s="71">
        <v>11.635436811364524</v>
      </c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</row>
    <row r="323" spans="1:94" s="42" customFormat="1" ht="12.75">
      <c r="A323" s="16"/>
      <c r="B323" s="19" t="s">
        <v>204</v>
      </c>
      <c r="C323" s="29"/>
      <c r="D323" s="37">
        <v>1630</v>
      </c>
      <c r="E323" s="19"/>
      <c r="F323" s="142">
        <f>F324</f>
        <v>0</v>
      </c>
      <c r="G323" s="70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</row>
    <row r="324" spans="1:94" s="42" customFormat="1" ht="12.75">
      <c r="A324" s="9"/>
      <c r="B324" s="10"/>
      <c r="C324" s="7" t="s">
        <v>203</v>
      </c>
      <c r="D324" s="38"/>
      <c r="E324" s="31">
        <v>6357</v>
      </c>
      <c r="F324" s="128">
        <v>0</v>
      </c>
      <c r="G324" s="71">
        <v>6.429912528764278</v>
      </c>
      <c r="H324" s="9" t="s">
        <v>247</v>
      </c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</row>
    <row r="325" spans="1:94" s="42" customFormat="1" ht="12.75">
      <c r="A325" s="7"/>
      <c r="B325" s="5"/>
      <c r="C325" s="7"/>
      <c r="D325" s="38"/>
      <c r="E325" s="5"/>
      <c r="F325" s="78"/>
      <c r="G325" s="66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</row>
    <row r="326" spans="1:94" s="42" customFormat="1" ht="13.5" thickBot="1">
      <c r="A326" s="20" t="s">
        <v>205</v>
      </c>
      <c r="B326" s="21"/>
      <c r="C326" s="22"/>
      <c r="D326" s="35"/>
      <c r="E326" s="30">
        <v>28746</v>
      </c>
      <c r="F326" s="141">
        <f>F328+F330+F332</f>
        <v>1</v>
      </c>
      <c r="G326" s="67">
        <v>1493.817</v>
      </c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</row>
    <row r="327" spans="1:94" s="42" customFormat="1" ht="12.75">
      <c r="A327" s="16"/>
      <c r="B327" s="28"/>
      <c r="C327" s="23"/>
      <c r="D327" s="36"/>
      <c r="E327" s="28"/>
      <c r="F327" s="80"/>
      <c r="G327" s="6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</row>
    <row r="328" spans="1:94" s="42" customFormat="1" ht="12.75">
      <c r="A328" s="16"/>
      <c r="B328" s="19" t="s">
        <v>206</v>
      </c>
      <c r="C328" s="29"/>
      <c r="D328" s="37">
        <v>1244</v>
      </c>
      <c r="E328" s="19"/>
      <c r="F328" s="142">
        <f>F329</f>
        <v>0.39</v>
      </c>
      <c r="G328" s="70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</row>
    <row r="329" spans="1:94" s="42" customFormat="1" ht="12.75">
      <c r="A329" s="9"/>
      <c r="B329" s="10"/>
      <c r="C329" s="61" t="s">
        <v>236</v>
      </c>
      <c r="D329" s="38"/>
      <c r="E329" s="31">
        <v>11105</v>
      </c>
      <c r="F329" s="128">
        <v>0.39</v>
      </c>
      <c r="G329" s="71">
        <v>586</v>
      </c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</row>
    <row r="330" spans="1:94" s="42" customFormat="1" ht="12.75">
      <c r="A330" s="16"/>
      <c r="B330" s="19" t="s">
        <v>207</v>
      </c>
      <c r="C330" s="29"/>
      <c r="D330" s="37">
        <v>1248</v>
      </c>
      <c r="E330" s="19"/>
      <c r="F330" s="142">
        <f>F331</f>
        <v>0.35</v>
      </c>
      <c r="G330" s="70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</row>
    <row r="331" spans="1:94" s="42" customFormat="1" ht="12.75">
      <c r="A331" s="24"/>
      <c r="B331" s="25"/>
      <c r="C331" s="7" t="s">
        <v>61</v>
      </c>
      <c r="D331" s="38"/>
      <c r="E331" s="31">
        <v>1871</v>
      </c>
      <c r="F331" s="128">
        <v>0.35</v>
      </c>
      <c r="G331" s="71">
        <v>1.0492708399527901</v>
      </c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</row>
    <row r="332" spans="1:94" s="42" customFormat="1" ht="12.75">
      <c r="A332" s="16"/>
      <c r="B332" s="19" t="s">
        <v>208</v>
      </c>
      <c r="C332" s="29"/>
      <c r="D332" s="37">
        <v>1249</v>
      </c>
      <c r="E332" s="19"/>
      <c r="F332" s="142">
        <f>F333</f>
        <v>0.26</v>
      </c>
      <c r="G332" s="70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</row>
    <row r="333" spans="1:94" s="42" customFormat="1" ht="12.75">
      <c r="A333" s="9"/>
      <c r="B333" s="10"/>
      <c r="C333" s="61" t="s">
        <v>242</v>
      </c>
      <c r="D333" s="38"/>
      <c r="E333" s="31">
        <v>3276</v>
      </c>
      <c r="F333" s="128">
        <v>0.26</v>
      </c>
      <c r="G333" s="71">
        <v>183</v>
      </c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</row>
    <row r="334" spans="1:94" s="42" customFormat="1" ht="12.75">
      <c r="A334" s="7"/>
      <c r="B334" s="5"/>
      <c r="C334" s="7"/>
      <c r="D334" s="38"/>
      <c r="E334" s="5"/>
      <c r="F334" s="78"/>
      <c r="G334" s="66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</row>
    <row r="335" spans="1:94" s="8" customFormat="1" ht="13.5" thickBot="1">
      <c r="A335" s="20" t="s">
        <v>209</v>
      </c>
      <c r="B335" s="21"/>
      <c r="C335" s="22"/>
      <c r="D335" s="35"/>
      <c r="E335" s="30">
        <v>19687</v>
      </c>
      <c r="F335" s="141">
        <f>F337</f>
        <v>1</v>
      </c>
      <c r="G335" s="67">
        <v>3612.789</v>
      </c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</row>
    <row r="336" spans="1:94" s="8" customFormat="1" ht="12.75">
      <c r="A336" s="16"/>
      <c r="B336" s="28"/>
      <c r="C336" s="23"/>
      <c r="D336" s="36"/>
      <c r="E336" s="28"/>
      <c r="F336" s="80"/>
      <c r="G336" s="6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</row>
    <row r="337" spans="1:94" s="8" customFormat="1" ht="12.75">
      <c r="A337" s="7"/>
      <c r="B337" s="19" t="s">
        <v>210</v>
      </c>
      <c r="C337" s="29"/>
      <c r="D337" s="37">
        <v>1303</v>
      </c>
      <c r="E337" s="19"/>
      <c r="F337" s="142">
        <f>F338</f>
        <v>1</v>
      </c>
      <c r="G337" s="70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</row>
    <row r="338" spans="1:94" s="8" customFormat="1" ht="12.75">
      <c r="A338" s="9"/>
      <c r="B338" s="10"/>
      <c r="C338" s="7" t="s">
        <v>62</v>
      </c>
      <c r="D338" s="38"/>
      <c r="E338" s="31">
        <v>2628</v>
      </c>
      <c r="F338" s="128">
        <v>1</v>
      </c>
      <c r="G338" s="71">
        <v>1.910728848619303</v>
      </c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</row>
    <row r="339" spans="1:94" s="8" customFormat="1" ht="12.75">
      <c r="A339" s="7"/>
      <c r="B339" s="5"/>
      <c r="C339" s="7"/>
      <c r="D339" s="38"/>
      <c r="E339" s="5"/>
      <c r="F339" s="78"/>
      <c r="G339" s="66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</row>
    <row r="340" spans="1:94" s="8" customFormat="1" ht="13.5" thickBot="1">
      <c r="A340" s="20" t="s">
        <v>211</v>
      </c>
      <c r="B340" s="21"/>
      <c r="C340" s="22"/>
      <c r="D340" s="35"/>
      <c r="E340" s="30">
        <v>4223</v>
      </c>
      <c r="F340" s="141">
        <f>F342</f>
        <v>1</v>
      </c>
      <c r="G340" s="67">
        <v>1219.869</v>
      </c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</row>
    <row r="341" spans="1:94" s="8" customFormat="1" ht="12.75">
      <c r="A341" s="16"/>
      <c r="B341" s="28"/>
      <c r="C341" s="23"/>
      <c r="D341" s="36"/>
      <c r="E341" s="28"/>
      <c r="F341" s="80"/>
      <c r="G341" s="6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</row>
    <row r="342" spans="1:94" s="8" customFormat="1" ht="12.75">
      <c r="A342" s="7"/>
      <c r="B342" s="19" t="s">
        <v>212</v>
      </c>
      <c r="C342" s="29"/>
      <c r="D342" s="37">
        <v>1259</v>
      </c>
      <c r="E342" s="19"/>
      <c r="F342" s="142">
        <f>F343</f>
        <v>1</v>
      </c>
      <c r="G342" s="70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</row>
    <row r="343" spans="1:94" s="8" customFormat="1" ht="12.75">
      <c r="A343" s="9"/>
      <c r="B343" s="10"/>
      <c r="C343" s="7" t="s">
        <v>63</v>
      </c>
      <c r="D343" s="38"/>
      <c r="E343" s="31">
        <v>812</v>
      </c>
      <c r="F343" s="128">
        <v>1</v>
      </c>
      <c r="G343" s="71">
        <v>1.0448333678446617</v>
      </c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</row>
    <row r="344" spans="1:94" s="8" customFormat="1" ht="12.75">
      <c r="A344" s="7"/>
      <c r="B344" s="5"/>
      <c r="C344" s="7"/>
      <c r="D344" s="38"/>
      <c r="E344" s="5"/>
      <c r="F344" s="78"/>
      <c r="G344" s="66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</row>
    <row r="345" spans="1:94" s="8" customFormat="1" ht="13.5" thickBot="1">
      <c r="A345" s="20" t="s">
        <v>213</v>
      </c>
      <c r="B345" s="21"/>
      <c r="C345" s="22"/>
      <c r="D345" s="35"/>
      <c r="E345" s="30">
        <v>109299</v>
      </c>
      <c r="F345" s="141">
        <f>F347</f>
        <v>1</v>
      </c>
      <c r="G345" s="67">
        <v>2598.215</v>
      </c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</row>
    <row r="346" spans="1:94" s="8" customFormat="1" ht="12.75">
      <c r="A346" s="16"/>
      <c r="B346" s="28"/>
      <c r="C346" s="23"/>
      <c r="D346" s="36"/>
      <c r="E346" s="28"/>
      <c r="F346" s="80"/>
      <c r="G346" s="6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</row>
    <row r="347" spans="1:94" s="8" customFormat="1" ht="12.75">
      <c r="A347" s="7"/>
      <c r="B347" s="19" t="s">
        <v>214</v>
      </c>
      <c r="C347" s="29"/>
      <c r="D347" s="37">
        <v>1185</v>
      </c>
      <c r="E347" s="19"/>
      <c r="F347" s="142">
        <f>F348</f>
        <v>1</v>
      </c>
      <c r="G347" s="70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</row>
    <row r="348" spans="1:94" s="8" customFormat="1" ht="12.75">
      <c r="A348" s="9"/>
      <c r="B348" s="10"/>
      <c r="C348" s="7" t="s">
        <v>5</v>
      </c>
      <c r="D348" s="38"/>
      <c r="E348" s="31">
        <v>66788</v>
      </c>
      <c r="F348" s="128">
        <v>1</v>
      </c>
      <c r="G348" s="71">
        <v>27.511862203396703</v>
      </c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</row>
    <row r="349" spans="1:94" s="8" customFormat="1" ht="12.75">
      <c r="A349" s="7"/>
      <c r="B349" s="5"/>
      <c r="C349" s="7"/>
      <c r="D349" s="38"/>
      <c r="E349" s="5"/>
      <c r="F349" s="78"/>
      <c r="G349" s="66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</row>
    <row r="350" spans="1:94" s="8" customFormat="1" ht="13.5" thickBot="1">
      <c r="A350" s="20" t="s">
        <v>248</v>
      </c>
      <c r="B350" s="21"/>
      <c r="C350" s="22"/>
      <c r="D350" s="35"/>
      <c r="E350" s="30">
        <v>40212</v>
      </c>
      <c r="F350" s="141">
        <f>F352+F354+F359</f>
        <v>0.9999999999999999</v>
      </c>
      <c r="G350" s="67">
        <v>2394.298</v>
      </c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</row>
    <row r="351" spans="1:94" s="8" customFormat="1" ht="12.75">
      <c r="A351" s="16"/>
      <c r="B351" s="28"/>
      <c r="C351" s="23"/>
      <c r="D351" s="36"/>
      <c r="E351" s="28"/>
      <c r="F351" s="80"/>
      <c r="G351" s="6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</row>
    <row r="352" spans="1:94" s="8" customFormat="1" ht="12.75">
      <c r="A352" s="16"/>
      <c r="B352" s="19" t="s">
        <v>215</v>
      </c>
      <c r="C352" s="29"/>
      <c r="D352" s="37">
        <v>1211</v>
      </c>
      <c r="E352" s="19"/>
      <c r="F352" s="142">
        <f>SUM(F353:F353)</f>
        <v>0.06</v>
      </c>
      <c r="G352" s="70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</row>
    <row r="353" spans="1:94" s="8" customFormat="1" ht="12.75">
      <c r="A353" s="9"/>
      <c r="B353" s="10"/>
      <c r="C353" s="61" t="s">
        <v>235</v>
      </c>
      <c r="D353" s="38"/>
      <c r="E353" s="31">
        <v>4042</v>
      </c>
      <c r="F353" s="128">
        <v>0.06</v>
      </c>
      <c r="G353" s="71">
        <v>1370</v>
      </c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</row>
    <row r="354" spans="1:94" s="8" customFormat="1" ht="12.75">
      <c r="A354" s="16"/>
      <c r="B354" s="19" t="s">
        <v>216</v>
      </c>
      <c r="C354" s="29"/>
      <c r="D354" s="37">
        <v>1226</v>
      </c>
      <c r="E354" s="19"/>
      <c r="F354" s="140">
        <v>0.82</v>
      </c>
      <c r="G354" s="70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</row>
    <row r="355" spans="1:94" s="8" customFormat="1" ht="12.75">
      <c r="A355" s="24"/>
      <c r="B355" s="25"/>
      <c r="C355" s="61" t="s">
        <v>232</v>
      </c>
      <c r="D355" s="38"/>
      <c r="E355" s="31">
        <v>11122</v>
      </c>
      <c r="F355" s="78"/>
      <c r="G355" s="71">
        <v>286</v>
      </c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</row>
    <row r="356" spans="1:94" s="8" customFormat="1" ht="12.75">
      <c r="A356" s="24"/>
      <c r="B356" s="25"/>
      <c r="C356" s="61" t="s">
        <v>233</v>
      </c>
      <c r="D356" s="38"/>
      <c r="E356" s="31">
        <v>7645</v>
      </c>
      <c r="F356" s="78"/>
      <c r="G356" s="71">
        <v>241</v>
      </c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</row>
    <row r="357" spans="1:94" s="8" customFormat="1" ht="12.75">
      <c r="A357" s="24"/>
      <c r="B357" s="25"/>
      <c r="C357" s="61" t="s">
        <v>234</v>
      </c>
      <c r="D357" s="38"/>
      <c r="E357" s="31">
        <v>3486</v>
      </c>
      <c r="F357" s="78"/>
      <c r="G357" s="71">
        <v>121</v>
      </c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</row>
    <row r="358" spans="1:94" s="8" customFormat="1" ht="12.75">
      <c r="A358" s="24"/>
      <c r="B358" s="25"/>
      <c r="C358" s="61" t="s">
        <v>312</v>
      </c>
      <c r="D358" s="38"/>
      <c r="E358" s="31">
        <v>-917</v>
      </c>
      <c r="F358" s="78"/>
      <c r="G358" s="71">
        <v>-1.29497274007365</v>
      </c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</row>
    <row r="359" spans="1:7" ht="12.75">
      <c r="A359" s="16"/>
      <c r="B359" s="19" t="s">
        <v>217</v>
      </c>
      <c r="C359" s="29"/>
      <c r="D359" s="37">
        <v>1255</v>
      </c>
      <c r="E359" s="19"/>
      <c r="F359" s="140">
        <v>0.12</v>
      </c>
      <c r="G359" s="70"/>
    </row>
    <row r="360" spans="1:7" ht="12.75">
      <c r="A360" s="9"/>
      <c r="B360" s="10"/>
      <c r="C360" s="61" t="s">
        <v>229</v>
      </c>
      <c r="D360" s="38"/>
      <c r="E360" s="31">
        <v>3037</v>
      </c>
      <c r="F360" s="78"/>
      <c r="G360" s="71">
        <v>74</v>
      </c>
    </row>
    <row r="361" spans="1:8" ht="12.75">
      <c r="A361" s="9"/>
      <c r="B361" s="10"/>
      <c r="C361" s="61" t="s">
        <v>230</v>
      </c>
      <c r="D361" s="38"/>
      <c r="E361" s="31"/>
      <c r="F361" s="78"/>
      <c r="G361" s="71"/>
      <c r="H361" s="134" t="s">
        <v>311</v>
      </c>
    </row>
    <row r="362" spans="1:7" ht="12.75">
      <c r="A362" s="9"/>
      <c r="B362" s="10"/>
      <c r="C362" s="61" t="s">
        <v>231</v>
      </c>
      <c r="D362" s="38"/>
      <c r="E362" s="31">
        <v>9662</v>
      </c>
      <c r="F362" s="78"/>
      <c r="G362" s="71">
        <v>268</v>
      </c>
    </row>
    <row r="363" spans="1:7" s="3" customFormat="1" ht="12.75">
      <c r="A363" s="9"/>
      <c r="B363" s="10"/>
      <c r="C363" s="7"/>
      <c r="D363" s="38"/>
      <c r="E363" s="5"/>
      <c r="F363" s="78"/>
      <c r="G363" s="66"/>
    </row>
    <row r="364" spans="1:7" s="3" customFormat="1" ht="13.5" thickBot="1">
      <c r="A364" s="20" t="s">
        <v>218</v>
      </c>
      <c r="B364" s="21"/>
      <c r="C364" s="22"/>
      <c r="D364" s="35"/>
      <c r="E364" s="30">
        <v>11413</v>
      </c>
      <c r="F364" s="141">
        <f>F366+F369+F371</f>
        <v>1</v>
      </c>
      <c r="G364" s="67">
        <v>2762.282</v>
      </c>
    </row>
    <row r="365" spans="1:7" s="3" customFormat="1" ht="12.75">
      <c r="A365" s="16"/>
      <c r="B365" s="28"/>
      <c r="C365" s="23"/>
      <c r="D365" s="36"/>
      <c r="E365" s="28"/>
      <c r="F365" s="80"/>
      <c r="G365" s="69"/>
    </row>
    <row r="366" spans="1:7" s="3" customFormat="1" ht="12.75">
      <c r="A366" s="16"/>
      <c r="B366" s="19" t="s">
        <v>219</v>
      </c>
      <c r="C366" s="29"/>
      <c r="D366" s="37">
        <v>1229</v>
      </c>
      <c r="E366" s="19"/>
      <c r="F366" s="140">
        <v>0.16</v>
      </c>
      <c r="G366" s="70"/>
    </row>
    <row r="367" spans="1:8" s="3" customFormat="1" ht="12.75">
      <c r="A367" s="9"/>
      <c r="B367" s="10"/>
      <c r="C367" s="61" t="s">
        <v>241</v>
      </c>
      <c r="D367" s="38"/>
      <c r="E367" s="31"/>
      <c r="F367" s="78"/>
      <c r="G367" s="71"/>
      <c r="H367" s="134" t="s">
        <v>311</v>
      </c>
    </row>
    <row r="368" spans="1:7" s="3" customFormat="1" ht="12.75">
      <c r="A368" s="9"/>
      <c r="B368" s="10"/>
      <c r="C368" s="61" t="s">
        <v>240</v>
      </c>
      <c r="D368" s="38"/>
      <c r="E368" s="31">
        <v>1439</v>
      </c>
      <c r="F368" s="78"/>
      <c r="G368" s="71">
        <v>514</v>
      </c>
    </row>
    <row r="369" spans="1:7" s="3" customFormat="1" ht="12.75">
      <c r="A369" s="16"/>
      <c r="B369" s="19" t="s">
        <v>220</v>
      </c>
      <c r="C369" s="29"/>
      <c r="D369" s="37">
        <v>1239</v>
      </c>
      <c r="E369" s="19"/>
      <c r="F369" s="142">
        <f>F370</f>
        <v>0.37</v>
      </c>
      <c r="G369" s="70"/>
    </row>
    <row r="370" spans="1:7" s="3" customFormat="1" ht="12.75">
      <c r="A370" s="24"/>
      <c r="B370" s="25"/>
      <c r="C370" s="61" t="s">
        <v>239</v>
      </c>
      <c r="D370" s="38"/>
      <c r="E370" s="31">
        <v>3425</v>
      </c>
      <c r="F370" s="128">
        <v>0.37</v>
      </c>
      <c r="G370" s="71">
        <v>525</v>
      </c>
    </row>
    <row r="371" spans="1:7" s="3" customFormat="1" ht="12.75">
      <c r="A371" s="16"/>
      <c r="B371" s="19" t="s">
        <v>221</v>
      </c>
      <c r="C371" s="29"/>
      <c r="D371" s="37">
        <v>1262</v>
      </c>
      <c r="E371" s="19"/>
      <c r="F371" s="142">
        <f>F372</f>
        <v>0.47</v>
      </c>
      <c r="G371" s="70"/>
    </row>
    <row r="372" spans="1:7" s="3" customFormat="1" ht="12.75">
      <c r="A372" s="9"/>
      <c r="B372" s="10"/>
      <c r="C372" s="61" t="s">
        <v>243</v>
      </c>
      <c r="D372" s="38"/>
      <c r="E372" s="31">
        <v>3556</v>
      </c>
      <c r="F372" s="128">
        <v>0.47</v>
      </c>
      <c r="G372" s="71">
        <v>932</v>
      </c>
    </row>
    <row r="373" spans="1:7" s="3" customFormat="1" ht="12.75">
      <c r="A373" s="9"/>
      <c r="B373" s="10"/>
      <c r="C373" s="7"/>
      <c r="D373" s="38"/>
      <c r="E373" s="5"/>
      <c r="F373" s="78"/>
      <c r="G373" s="66"/>
    </row>
    <row r="374" spans="1:7" ht="12.75">
      <c r="A374" s="12"/>
      <c r="B374" s="5"/>
      <c r="C374" s="7"/>
      <c r="D374" s="38"/>
      <c r="E374" s="5"/>
      <c r="F374" s="78"/>
      <c r="G374" s="66"/>
    </row>
    <row r="375" spans="1:94" s="8" customFormat="1" ht="12.75">
      <c r="A375" s="86"/>
      <c r="B375" s="5"/>
      <c r="C375" s="7"/>
      <c r="D375" s="38"/>
      <c r="E375" s="5"/>
      <c r="F375" s="78"/>
      <c r="G375" s="66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</row>
    <row r="376" spans="1:94" s="8" customFormat="1" ht="12.75">
      <c r="A376" s="86"/>
      <c r="B376" s="5"/>
      <c r="C376" s="7"/>
      <c r="D376" s="38"/>
      <c r="E376" s="5"/>
      <c r="F376" s="78"/>
      <c r="G376" s="66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</row>
    <row r="377" spans="1:94" s="8" customFormat="1" ht="12.75">
      <c r="A377" s="86"/>
      <c r="B377" s="5"/>
      <c r="C377" s="7"/>
      <c r="D377" s="38"/>
      <c r="E377" s="5"/>
      <c r="F377" s="78"/>
      <c r="G377" s="66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</row>
    <row r="378" spans="1:94" s="8" customFormat="1" ht="12.75">
      <c r="A378" s="86"/>
      <c r="B378" s="5"/>
      <c r="C378" s="7"/>
      <c r="D378" s="38"/>
      <c r="E378" s="5"/>
      <c r="F378" s="78"/>
      <c r="G378" s="66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</row>
    <row r="379" spans="1:94" s="8" customFormat="1" ht="12.75">
      <c r="A379" s="7"/>
      <c r="B379" s="5"/>
      <c r="C379" s="7"/>
      <c r="D379" s="38"/>
      <c r="E379" s="5"/>
      <c r="F379" s="78"/>
      <c r="G379" s="66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</row>
    <row r="380" spans="1:94" s="8" customFormat="1" ht="12.75">
      <c r="A380" s="7"/>
      <c r="B380" s="5"/>
      <c r="C380" s="7"/>
      <c r="D380" s="38"/>
      <c r="E380" s="5"/>
      <c r="F380" s="78"/>
      <c r="G380" s="66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</row>
    <row r="381" spans="1:94" s="8" customFormat="1" ht="12.75">
      <c r="A381" s="7"/>
      <c r="B381" s="5"/>
      <c r="C381" s="7"/>
      <c r="D381" s="38"/>
      <c r="E381" s="5"/>
      <c r="F381" s="78"/>
      <c r="G381" s="66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</row>
    <row r="382" spans="1:94" s="8" customFormat="1" ht="12.75">
      <c r="A382" s="7"/>
      <c r="B382" s="5"/>
      <c r="C382" s="7"/>
      <c r="D382" s="38"/>
      <c r="E382" s="5"/>
      <c r="F382" s="78"/>
      <c r="G382" s="66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</row>
    <row r="383" spans="1:94" s="8" customFormat="1" ht="12.75">
      <c r="A383" s="7"/>
      <c r="B383" s="5"/>
      <c r="C383" s="7"/>
      <c r="D383" s="38"/>
      <c r="E383" s="5"/>
      <c r="F383" s="78"/>
      <c r="G383" s="66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</row>
    <row r="384" spans="1:7" ht="12.75">
      <c r="A384" s="13"/>
      <c r="B384" s="14"/>
      <c r="C384" s="13"/>
      <c r="D384" s="39"/>
      <c r="E384" s="14"/>
      <c r="F384" s="85"/>
      <c r="G384" s="74"/>
    </row>
    <row r="385" spans="1:94" ht="12.75">
      <c r="A385" s="13"/>
      <c r="B385" s="14"/>
      <c r="C385" s="13"/>
      <c r="D385" s="39"/>
      <c r="E385" s="14"/>
      <c r="F385" s="85"/>
      <c r="G385" s="74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</row>
    <row r="386" spans="1:94" ht="12.75">
      <c r="A386" s="13"/>
      <c r="B386" s="14"/>
      <c r="C386" s="13"/>
      <c r="D386" s="39"/>
      <c r="E386" s="14"/>
      <c r="F386" s="85"/>
      <c r="G386" s="74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</row>
    <row r="387" spans="1:94" ht="12.75">
      <c r="A387" s="13"/>
      <c r="B387" s="14"/>
      <c r="C387" s="13"/>
      <c r="D387" s="39"/>
      <c r="E387" s="14"/>
      <c r="F387" s="85"/>
      <c r="G387" s="74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</row>
    <row r="388" spans="1:94" ht="12.75">
      <c r="A388" s="13"/>
      <c r="B388" s="14"/>
      <c r="C388" s="13"/>
      <c r="D388" s="39"/>
      <c r="E388" s="14"/>
      <c r="F388" s="85"/>
      <c r="G388" s="74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</row>
    <row r="389" spans="1:94" ht="12.75">
      <c r="A389" s="13"/>
      <c r="B389" s="14"/>
      <c r="C389" s="13"/>
      <c r="D389" s="39"/>
      <c r="E389" s="14"/>
      <c r="F389" s="85"/>
      <c r="G389" s="74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</row>
    <row r="390" spans="1:94" ht="12.75">
      <c r="A390" s="13"/>
      <c r="B390" s="14"/>
      <c r="C390" s="13"/>
      <c r="D390" s="39"/>
      <c r="E390" s="14"/>
      <c r="F390" s="85"/>
      <c r="G390" s="74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</row>
    <row r="391" spans="1:94" ht="12.75">
      <c r="A391" s="13"/>
      <c r="B391" s="14"/>
      <c r="C391" s="13"/>
      <c r="D391" s="39"/>
      <c r="E391" s="14"/>
      <c r="F391" s="85"/>
      <c r="G391" s="74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</row>
    <row r="392" spans="1:94" ht="12.75">
      <c r="A392" s="13"/>
      <c r="B392" s="14"/>
      <c r="C392" s="13"/>
      <c r="D392" s="39"/>
      <c r="E392" s="14"/>
      <c r="F392" s="85"/>
      <c r="G392" s="74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</row>
    <row r="393" spans="1:94" ht="12.75">
      <c r="A393" s="13"/>
      <c r="B393" s="14"/>
      <c r="C393" s="13"/>
      <c r="D393" s="39"/>
      <c r="E393" s="14"/>
      <c r="F393" s="85"/>
      <c r="G393" s="74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</row>
    <row r="394" spans="1:94" ht="12.75">
      <c r="A394" s="13"/>
      <c r="B394" s="14"/>
      <c r="C394" s="13"/>
      <c r="D394" s="39"/>
      <c r="E394" s="14"/>
      <c r="F394" s="85"/>
      <c r="G394" s="7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</row>
    <row r="395" spans="1:94" ht="12.75">
      <c r="A395" s="13"/>
      <c r="B395" s="14"/>
      <c r="C395" s="13"/>
      <c r="D395" s="39"/>
      <c r="E395" s="14"/>
      <c r="F395" s="85"/>
      <c r="G395" s="74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</row>
    <row r="396" spans="1:94" ht="12.75">
      <c r="A396" s="13"/>
      <c r="B396" s="14"/>
      <c r="C396" s="13"/>
      <c r="D396" s="39"/>
      <c r="E396" s="14"/>
      <c r="F396" s="85"/>
      <c r="G396" s="74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</row>
    <row r="397" spans="1:94" ht="12.75">
      <c r="A397" s="13"/>
      <c r="B397" s="14"/>
      <c r="C397" s="13"/>
      <c r="D397" s="39"/>
      <c r="E397" s="14"/>
      <c r="F397" s="85"/>
      <c r="G397" s="74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</row>
    <row r="398" spans="1:94" ht="12.75">
      <c r="A398" s="13"/>
      <c r="B398" s="14"/>
      <c r="C398" s="13"/>
      <c r="D398" s="39"/>
      <c r="E398" s="14"/>
      <c r="F398" s="85"/>
      <c r="G398" s="74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</row>
  </sheetData>
  <sheetProtection/>
  <conditionalFormatting sqref="F347">
    <cfRule type="cellIs" priority="1" dxfId="2" operator="notEqual" stopIfTrue="1">
      <formula>1</formula>
    </cfRule>
  </conditionalFormatting>
  <conditionalFormatting sqref="F12">
    <cfRule type="cellIs" priority="97" dxfId="2" operator="notEqual" stopIfTrue="1">
      <formula>1</formula>
    </cfRule>
  </conditionalFormatting>
  <conditionalFormatting sqref="F17">
    <cfRule type="cellIs" priority="96" dxfId="2" operator="notEqual" stopIfTrue="1">
      <formula>1</formula>
    </cfRule>
  </conditionalFormatting>
  <conditionalFormatting sqref="F22">
    <cfRule type="cellIs" priority="95" dxfId="2" operator="notEqual" stopIfTrue="1">
      <formula>1</formula>
    </cfRule>
  </conditionalFormatting>
  <conditionalFormatting sqref="F27">
    <cfRule type="cellIs" priority="94" dxfId="2" operator="notEqual" stopIfTrue="1">
      <formula>1</formula>
    </cfRule>
  </conditionalFormatting>
  <conditionalFormatting sqref="F41">
    <cfRule type="cellIs" priority="93" dxfId="2" operator="notEqual" stopIfTrue="1">
      <formula>1</formula>
    </cfRule>
  </conditionalFormatting>
  <conditionalFormatting sqref="F49">
    <cfRule type="cellIs" priority="92" dxfId="2" operator="notEqual" stopIfTrue="1">
      <formula>1</formula>
    </cfRule>
  </conditionalFormatting>
  <conditionalFormatting sqref="F57">
    <cfRule type="cellIs" priority="91" dxfId="2" operator="notEqual" stopIfTrue="1">
      <formula>1</formula>
    </cfRule>
  </conditionalFormatting>
  <conditionalFormatting sqref="F62">
    <cfRule type="cellIs" priority="90" dxfId="2" operator="notEqual" stopIfTrue="1">
      <formula>1</formula>
    </cfRule>
  </conditionalFormatting>
  <conditionalFormatting sqref="F73">
    <cfRule type="cellIs" priority="89" dxfId="2" operator="notEqual" stopIfTrue="1">
      <formula>1</formula>
    </cfRule>
  </conditionalFormatting>
  <conditionalFormatting sqref="F78">
    <cfRule type="cellIs" priority="88" dxfId="2" operator="notEqual" stopIfTrue="1">
      <formula>1</formula>
    </cfRule>
  </conditionalFormatting>
  <conditionalFormatting sqref="F83">
    <cfRule type="cellIs" priority="87" dxfId="2" operator="notEqual" stopIfTrue="1">
      <formula>1</formula>
    </cfRule>
  </conditionalFormatting>
  <conditionalFormatting sqref="F88">
    <cfRule type="cellIs" priority="86" dxfId="2" operator="notEqual" stopIfTrue="1">
      <formula>1</formula>
    </cfRule>
  </conditionalFormatting>
  <conditionalFormatting sqref="F96">
    <cfRule type="cellIs" priority="85" dxfId="2" operator="notEqual" stopIfTrue="1">
      <formula>1</formula>
    </cfRule>
  </conditionalFormatting>
  <conditionalFormatting sqref="F101">
    <cfRule type="cellIs" priority="84" dxfId="2" operator="notEqual" stopIfTrue="1">
      <formula>1</formula>
    </cfRule>
  </conditionalFormatting>
  <conditionalFormatting sqref="F106">
    <cfRule type="cellIs" priority="83" dxfId="2" operator="notEqual" stopIfTrue="1">
      <formula>1</formula>
    </cfRule>
  </conditionalFormatting>
  <conditionalFormatting sqref="F111">
    <cfRule type="cellIs" priority="82" dxfId="2" operator="notEqual" stopIfTrue="1">
      <formula>1</formula>
    </cfRule>
  </conditionalFormatting>
  <conditionalFormatting sqref="F116">
    <cfRule type="cellIs" priority="81" dxfId="2" operator="notEqual" stopIfTrue="1">
      <formula>1</formula>
    </cfRule>
  </conditionalFormatting>
  <conditionalFormatting sqref="F124">
    <cfRule type="cellIs" priority="80" dxfId="2" operator="notEqual" stopIfTrue="1">
      <formula>1</formula>
    </cfRule>
  </conditionalFormatting>
  <conditionalFormatting sqref="F131">
    <cfRule type="cellIs" priority="79" dxfId="2" operator="notEqual" stopIfTrue="1">
      <formula>1</formula>
    </cfRule>
  </conditionalFormatting>
  <conditionalFormatting sqref="F140">
    <cfRule type="cellIs" priority="78" dxfId="2" operator="notEqual" stopIfTrue="1">
      <formula>1</formula>
    </cfRule>
  </conditionalFormatting>
  <conditionalFormatting sqref="F145">
    <cfRule type="cellIs" priority="77" dxfId="2" operator="notEqual" stopIfTrue="1">
      <formula>1</formula>
    </cfRule>
  </conditionalFormatting>
  <conditionalFormatting sqref="F150">
    <cfRule type="cellIs" priority="76" dxfId="2" operator="notEqual" stopIfTrue="1">
      <formula>1</formula>
    </cfRule>
  </conditionalFormatting>
  <conditionalFormatting sqref="F155">
    <cfRule type="cellIs" priority="75" dxfId="2" operator="notEqual" stopIfTrue="1">
      <formula>1</formula>
    </cfRule>
  </conditionalFormatting>
  <conditionalFormatting sqref="F160">
    <cfRule type="cellIs" priority="74" dxfId="2" operator="notEqual" stopIfTrue="1">
      <formula>1</formula>
    </cfRule>
  </conditionalFormatting>
  <conditionalFormatting sqref="F167">
    <cfRule type="cellIs" priority="73" dxfId="2" operator="notEqual" stopIfTrue="1">
      <formula>1</formula>
    </cfRule>
  </conditionalFormatting>
  <conditionalFormatting sqref="F172">
    <cfRule type="cellIs" priority="72" dxfId="2" operator="notEqual" stopIfTrue="1">
      <formula>1</formula>
    </cfRule>
  </conditionalFormatting>
  <conditionalFormatting sqref="F185">
    <cfRule type="cellIs" priority="71" dxfId="2" operator="notEqual" stopIfTrue="1">
      <formula>1</formula>
    </cfRule>
  </conditionalFormatting>
  <conditionalFormatting sqref="F190">
    <cfRule type="cellIs" priority="70" dxfId="2" operator="notEqual" stopIfTrue="1">
      <formula>1</formula>
    </cfRule>
  </conditionalFormatting>
  <conditionalFormatting sqref="F195">
    <cfRule type="cellIs" priority="69" dxfId="2" operator="notEqual" stopIfTrue="1">
      <formula>1</formula>
    </cfRule>
  </conditionalFormatting>
  <conditionalFormatting sqref="F200">
    <cfRule type="cellIs" priority="68" dxfId="2" operator="notEqual" stopIfTrue="1">
      <formula>1</formula>
    </cfRule>
  </conditionalFormatting>
  <conditionalFormatting sqref="F205">
    <cfRule type="cellIs" priority="67" dxfId="2" operator="notEqual" stopIfTrue="1">
      <formula>1</formula>
    </cfRule>
  </conditionalFormatting>
  <conditionalFormatting sqref="F210">
    <cfRule type="cellIs" priority="66" dxfId="2" operator="notEqual" stopIfTrue="1">
      <formula>1</formula>
    </cfRule>
  </conditionalFormatting>
  <conditionalFormatting sqref="F215">
    <cfRule type="cellIs" priority="65" dxfId="2" operator="notEqual" stopIfTrue="1">
      <formula>1</formula>
    </cfRule>
  </conditionalFormatting>
  <conditionalFormatting sqref="F220">
    <cfRule type="cellIs" priority="64" dxfId="2" operator="notEqual" stopIfTrue="1">
      <formula>1</formula>
    </cfRule>
  </conditionalFormatting>
  <conditionalFormatting sqref="F225">
    <cfRule type="cellIs" priority="63" dxfId="2" operator="notEqual" stopIfTrue="1">
      <formula>1</formula>
    </cfRule>
  </conditionalFormatting>
  <conditionalFormatting sqref="F230">
    <cfRule type="cellIs" priority="62" dxfId="2" operator="notEqual" stopIfTrue="1">
      <formula>1</formula>
    </cfRule>
  </conditionalFormatting>
  <conditionalFormatting sqref="F236">
    <cfRule type="cellIs" priority="61" dxfId="2" operator="notEqual" stopIfTrue="1">
      <formula>1</formula>
    </cfRule>
  </conditionalFormatting>
  <conditionalFormatting sqref="F241">
    <cfRule type="cellIs" priority="60" dxfId="2" operator="notEqual" stopIfTrue="1">
      <formula>1</formula>
    </cfRule>
  </conditionalFormatting>
  <conditionalFormatting sqref="F249">
    <cfRule type="cellIs" priority="59" dxfId="2" operator="notEqual" stopIfTrue="1">
      <formula>1</formula>
    </cfRule>
  </conditionalFormatting>
  <conditionalFormatting sqref="F254">
    <cfRule type="cellIs" priority="58" dxfId="2" operator="notEqual" stopIfTrue="1">
      <formula>1</formula>
    </cfRule>
  </conditionalFormatting>
  <conditionalFormatting sqref="F263">
    <cfRule type="cellIs" priority="57" dxfId="2" operator="notEqual" stopIfTrue="1">
      <formula>1</formula>
    </cfRule>
  </conditionalFormatting>
  <conditionalFormatting sqref="F274">
    <cfRule type="cellIs" priority="56" dxfId="2" operator="notEqual" stopIfTrue="1">
      <formula>1</formula>
    </cfRule>
  </conditionalFormatting>
  <conditionalFormatting sqref="F279">
    <cfRule type="cellIs" priority="55" dxfId="2" operator="notEqual" stopIfTrue="1">
      <formula>1</formula>
    </cfRule>
  </conditionalFormatting>
  <conditionalFormatting sqref="F284">
    <cfRule type="cellIs" priority="54" dxfId="2" operator="notEqual" stopIfTrue="1">
      <formula>1</formula>
    </cfRule>
  </conditionalFormatting>
  <conditionalFormatting sqref="F289">
    <cfRule type="cellIs" priority="53" dxfId="2" operator="notEqual" stopIfTrue="1">
      <formula>1</formula>
    </cfRule>
  </conditionalFormatting>
  <conditionalFormatting sqref="F294">
    <cfRule type="cellIs" priority="52" dxfId="2" operator="notEqual" stopIfTrue="1">
      <formula>1</formula>
    </cfRule>
  </conditionalFormatting>
  <conditionalFormatting sqref="F299">
    <cfRule type="cellIs" priority="51" dxfId="2" operator="notEqual" stopIfTrue="1">
      <formula>1</formula>
    </cfRule>
  </conditionalFormatting>
  <conditionalFormatting sqref="F304">
    <cfRule type="cellIs" priority="50" dxfId="2" operator="notEqual" stopIfTrue="1">
      <formula>1</formula>
    </cfRule>
  </conditionalFormatting>
  <conditionalFormatting sqref="F311">
    <cfRule type="cellIs" priority="49" dxfId="2" operator="notEqual" stopIfTrue="1">
      <formula>1</formula>
    </cfRule>
  </conditionalFormatting>
  <conditionalFormatting sqref="F319">
    <cfRule type="cellIs" priority="48" dxfId="2" operator="notEqual" stopIfTrue="1">
      <formula>1</formula>
    </cfRule>
  </conditionalFormatting>
  <conditionalFormatting sqref="F326">
    <cfRule type="cellIs" priority="47" dxfId="2" operator="notEqual" stopIfTrue="1">
      <formula>1</formula>
    </cfRule>
  </conditionalFormatting>
  <conditionalFormatting sqref="F335">
    <cfRule type="cellIs" priority="46" dxfId="2" operator="notEqual" stopIfTrue="1">
      <formula>1</formula>
    </cfRule>
  </conditionalFormatting>
  <conditionalFormatting sqref="F340">
    <cfRule type="cellIs" priority="45" dxfId="2" operator="notEqual" stopIfTrue="1">
      <formula>1</formula>
    </cfRule>
  </conditionalFormatting>
  <conditionalFormatting sqref="F345">
    <cfRule type="cellIs" priority="44" dxfId="2" operator="notEqual" stopIfTrue="1">
      <formula>1</formula>
    </cfRule>
  </conditionalFormatting>
  <conditionalFormatting sqref="F350">
    <cfRule type="cellIs" priority="43" dxfId="2" operator="notEqual" stopIfTrue="1">
      <formula>1</formula>
    </cfRule>
  </conditionalFormatting>
  <conditionalFormatting sqref="F364">
    <cfRule type="cellIs" priority="42" dxfId="2" operator="notEqual" stopIfTrue="1">
      <formula>1</formula>
    </cfRule>
  </conditionalFormatting>
  <conditionalFormatting sqref="F14">
    <cfRule type="cellIs" priority="41" dxfId="2" operator="notEqual" stopIfTrue="1">
      <formula>1</formula>
    </cfRule>
  </conditionalFormatting>
  <conditionalFormatting sqref="F19">
    <cfRule type="cellIs" priority="40" dxfId="2" operator="notEqual" stopIfTrue="1">
      <formula>1</formula>
    </cfRule>
  </conditionalFormatting>
  <conditionalFormatting sqref="F24">
    <cfRule type="cellIs" priority="39" dxfId="2" operator="notEqual" stopIfTrue="1">
      <formula>1</formula>
    </cfRule>
  </conditionalFormatting>
  <conditionalFormatting sqref="F59">
    <cfRule type="cellIs" priority="38" dxfId="2" operator="notEqual" stopIfTrue="1">
      <formula>1</formula>
    </cfRule>
  </conditionalFormatting>
  <conditionalFormatting sqref="F75">
    <cfRule type="cellIs" priority="37" dxfId="2" operator="notEqual" stopIfTrue="1">
      <formula>1</formula>
    </cfRule>
  </conditionalFormatting>
  <conditionalFormatting sqref="F80">
    <cfRule type="cellIs" priority="36" dxfId="2" operator="notEqual" stopIfTrue="1">
      <formula>1</formula>
    </cfRule>
  </conditionalFormatting>
  <conditionalFormatting sqref="F85">
    <cfRule type="cellIs" priority="35" dxfId="2" operator="notEqual" stopIfTrue="1">
      <formula>1</formula>
    </cfRule>
  </conditionalFormatting>
  <conditionalFormatting sqref="F90">
    <cfRule type="cellIs" priority="34" dxfId="2" operator="notEqual" stopIfTrue="1">
      <formula>1</formula>
    </cfRule>
  </conditionalFormatting>
  <conditionalFormatting sqref="F98">
    <cfRule type="cellIs" priority="33" dxfId="2" operator="notEqual" stopIfTrue="1">
      <formula>1</formula>
    </cfRule>
  </conditionalFormatting>
  <conditionalFormatting sqref="F103">
    <cfRule type="cellIs" priority="32" dxfId="2" operator="notEqual" stopIfTrue="1">
      <formula>1</formula>
    </cfRule>
  </conditionalFormatting>
  <conditionalFormatting sqref="F108">
    <cfRule type="cellIs" priority="31" dxfId="2" operator="notEqual" stopIfTrue="1">
      <formula>1</formula>
    </cfRule>
  </conditionalFormatting>
  <conditionalFormatting sqref="F113">
    <cfRule type="cellIs" priority="30" dxfId="2" operator="notEqual" stopIfTrue="1">
      <formula>1</formula>
    </cfRule>
  </conditionalFormatting>
  <conditionalFormatting sqref="F118">
    <cfRule type="cellIs" priority="29" dxfId="2" operator="notEqual" stopIfTrue="1">
      <formula>1</formula>
    </cfRule>
  </conditionalFormatting>
  <conditionalFormatting sqref="F142">
    <cfRule type="cellIs" priority="28" dxfId="2" operator="notEqual" stopIfTrue="1">
      <formula>1</formula>
    </cfRule>
  </conditionalFormatting>
  <conditionalFormatting sqref="F147">
    <cfRule type="cellIs" priority="27" dxfId="2" operator="notEqual" stopIfTrue="1">
      <formula>1</formula>
    </cfRule>
  </conditionalFormatting>
  <conditionalFormatting sqref="F152">
    <cfRule type="cellIs" priority="26" dxfId="2" operator="notEqual" stopIfTrue="1">
      <formula>1</formula>
    </cfRule>
  </conditionalFormatting>
  <conditionalFormatting sqref="F157">
    <cfRule type="cellIs" priority="25" dxfId="2" operator="notEqual" stopIfTrue="1">
      <formula>1</formula>
    </cfRule>
  </conditionalFormatting>
  <conditionalFormatting sqref="F169">
    <cfRule type="cellIs" priority="24" dxfId="2" operator="notEqual" stopIfTrue="1">
      <formula>1</formula>
    </cfRule>
  </conditionalFormatting>
  <conditionalFormatting sqref="F187">
    <cfRule type="cellIs" priority="23" dxfId="2" operator="notEqual" stopIfTrue="1">
      <formula>1</formula>
    </cfRule>
  </conditionalFormatting>
  <conditionalFormatting sqref="F192">
    <cfRule type="cellIs" priority="22" dxfId="2" operator="notEqual" stopIfTrue="1">
      <formula>1</formula>
    </cfRule>
  </conditionalFormatting>
  <conditionalFormatting sqref="F197">
    <cfRule type="cellIs" priority="21" dxfId="2" operator="notEqual" stopIfTrue="1">
      <formula>1</formula>
    </cfRule>
  </conditionalFormatting>
  <conditionalFormatting sqref="F202">
    <cfRule type="cellIs" priority="20" dxfId="2" operator="notEqual" stopIfTrue="1">
      <formula>1</formula>
    </cfRule>
  </conditionalFormatting>
  <conditionalFormatting sqref="F207">
    <cfRule type="cellIs" priority="19" dxfId="2" operator="notEqual" stopIfTrue="1">
      <formula>1</formula>
    </cfRule>
  </conditionalFormatting>
  <conditionalFormatting sqref="F212">
    <cfRule type="cellIs" priority="18" dxfId="2" operator="notEqual" stopIfTrue="1">
      <formula>1</formula>
    </cfRule>
  </conditionalFormatting>
  <conditionalFormatting sqref="F217">
    <cfRule type="cellIs" priority="17" dxfId="2" operator="notEqual" stopIfTrue="1">
      <formula>1</formula>
    </cfRule>
  </conditionalFormatting>
  <conditionalFormatting sqref="F222">
    <cfRule type="cellIs" priority="16" dxfId="2" operator="notEqual" stopIfTrue="1">
      <formula>1</formula>
    </cfRule>
  </conditionalFormatting>
  <conditionalFormatting sqref="F227">
    <cfRule type="cellIs" priority="15" dxfId="2" operator="notEqual" stopIfTrue="1">
      <formula>1</formula>
    </cfRule>
  </conditionalFormatting>
  <conditionalFormatting sqref="F232">
    <cfRule type="cellIs" priority="14" dxfId="2" operator="notEqual" stopIfTrue="1">
      <formula>1</formula>
    </cfRule>
  </conditionalFormatting>
  <conditionalFormatting sqref="F238">
    <cfRule type="cellIs" priority="13" dxfId="2" operator="notEqual" stopIfTrue="1">
      <formula>1</formula>
    </cfRule>
  </conditionalFormatting>
  <conditionalFormatting sqref="F243">
    <cfRule type="cellIs" priority="12" dxfId="2" operator="notEqual" stopIfTrue="1">
      <formula>1</formula>
    </cfRule>
  </conditionalFormatting>
  <conditionalFormatting sqref="F251">
    <cfRule type="cellIs" priority="11" dxfId="2" operator="notEqual" stopIfTrue="1">
      <formula>1</formula>
    </cfRule>
  </conditionalFormatting>
  <conditionalFormatting sqref="F276">
    <cfRule type="cellIs" priority="10" dxfId="2" operator="notEqual" stopIfTrue="1">
      <formula>1</formula>
    </cfRule>
  </conditionalFormatting>
  <conditionalFormatting sqref="F281">
    <cfRule type="cellIs" priority="9" dxfId="2" operator="notEqual" stopIfTrue="1">
      <formula>1</formula>
    </cfRule>
  </conditionalFormatting>
  <conditionalFormatting sqref="F286">
    <cfRule type="cellIs" priority="8" dxfId="2" operator="notEqual" stopIfTrue="1">
      <formula>1</formula>
    </cfRule>
  </conditionalFormatting>
  <conditionalFormatting sqref="F291">
    <cfRule type="cellIs" priority="7" dxfId="2" operator="notEqual" stopIfTrue="1">
      <formula>1</formula>
    </cfRule>
  </conditionalFormatting>
  <conditionalFormatting sqref="F296">
    <cfRule type="cellIs" priority="6" dxfId="2" operator="notEqual" stopIfTrue="1">
      <formula>1</formula>
    </cfRule>
  </conditionalFormatting>
  <conditionalFormatting sqref="F301">
    <cfRule type="cellIs" priority="5" dxfId="2" operator="notEqual" stopIfTrue="1">
      <formula>1</formula>
    </cfRule>
  </conditionalFormatting>
  <conditionalFormatting sqref="F313">
    <cfRule type="cellIs" priority="4" dxfId="2" operator="notEqual" stopIfTrue="1">
      <formula>1</formula>
    </cfRule>
  </conditionalFormatting>
  <conditionalFormatting sqref="F337">
    <cfRule type="cellIs" priority="3" dxfId="2" operator="notEqual" stopIfTrue="1">
      <formula>1</formula>
    </cfRule>
  </conditionalFormatting>
  <conditionalFormatting sqref="F342">
    <cfRule type="cellIs" priority="2" dxfId="2" operator="notEqual" stopIfTrue="1">
      <formula>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3"/>
  <sheetViews>
    <sheetView view="pageBreakPreview" zoomScaleSheetLayoutView="100" zoomScalePageLayoutView="0" workbookViewId="0" topLeftCell="A28">
      <selection activeCell="B1" sqref="B1"/>
    </sheetView>
  </sheetViews>
  <sheetFormatPr defaultColWidth="9.140625" defaultRowHeight="12.75"/>
  <cols>
    <col min="1" max="1" width="8.421875" style="0" customWidth="1"/>
    <col min="2" max="2" width="39.28125" style="0" customWidth="1"/>
    <col min="3" max="3" width="9.00390625" style="106" customWidth="1"/>
    <col min="4" max="4" width="14.00390625" style="105" customWidth="1"/>
    <col min="5" max="5" width="0.5625" style="0" customWidth="1"/>
    <col min="6" max="18" width="14.00390625" style="105" customWidth="1"/>
  </cols>
  <sheetData>
    <row r="1" ht="15.75">
      <c r="A1" s="107" t="str">
        <f>calculations!A1</f>
        <v>Montana Public Libraries</v>
      </c>
    </row>
    <row r="2" ht="15.75">
      <c r="A2" s="107" t="str">
        <f>calculations!A2</f>
        <v>FY 2012</v>
      </c>
    </row>
    <row r="3" ht="15.75">
      <c r="A3" s="107" t="str">
        <f>calculations!A3</f>
        <v>Base Grant/Equalization State Aid</v>
      </c>
    </row>
    <row r="5" spans="1:18" s="107" customFormat="1" ht="15.75">
      <c r="A5" s="107" t="str">
        <f>calculations!A8</f>
        <v>Grand Total</v>
      </c>
      <c r="C5" s="108"/>
      <c r="D5" s="109">
        <f>calculations!Y8</f>
        <v>102830</v>
      </c>
      <c r="E5" s="125"/>
      <c r="F5" s="109">
        <f>F7+F33+F42+F61+F77+F98</f>
        <v>102830</v>
      </c>
      <c r="G5" s="109">
        <f aca="true" t="shared" si="0" ref="G5:R5">G7+G33+G42+G61+G77+G98</f>
        <v>102830</v>
      </c>
      <c r="H5" s="109">
        <f t="shared" si="0"/>
        <v>102830</v>
      </c>
      <c r="I5" s="109">
        <f t="shared" si="0"/>
        <v>102830</v>
      </c>
      <c r="J5" s="109">
        <f t="shared" si="0"/>
        <v>102831</v>
      </c>
      <c r="K5" s="109">
        <f t="shared" si="0"/>
        <v>102831</v>
      </c>
      <c r="L5" s="109">
        <f t="shared" si="0"/>
        <v>102831</v>
      </c>
      <c r="M5" s="109">
        <f t="shared" si="0"/>
        <v>101916.5</v>
      </c>
      <c r="N5" s="109">
        <f t="shared" si="0"/>
        <v>115488.00000000001</v>
      </c>
      <c r="O5" s="109">
        <f t="shared" si="0"/>
        <v>114563.64000000001</v>
      </c>
      <c r="P5" s="109">
        <f t="shared" si="0"/>
        <v>114553.9</v>
      </c>
      <c r="Q5" s="109">
        <f t="shared" si="0"/>
        <v>114553.90000000001</v>
      </c>
      <c r="R5" s="109">
        <f t="shared" si="0"/>
        <v>114563.58999999998</v>
      </c>
    </row>
    <row r="6" ht="12.75">
      <c r="E6" s="125"/>
    </row>
    <row r="7" spans="1:19" s="1" customFormat="1" ht="15">
      <c r="A7" s="1" t="str">
        <f>calculations!A10</f>
        <v>Broad Valleys Federation</v>
      </c>
      <c r="C7" s="110"/>
      <c r="D7" s="111">
        <f>calculations!Y10</f>
        <v>25979.18053690656</v>
      </c>
      <c r="E7" s="125"/>
      <c r="F7" s="111">
        <f>SUM(F10:F30)</f>
        <v>24971.559999999998</v>
      </c>
      <c r="G7" s="111">
        <f aca="true" t="shared" si="1" ref="G7:R7">SUM(G10:G30)</f>
        <v>24971.559999999998</v>
      </c>
      <c r="H7" s="111">
        <f t="shared" si="1"/>
        <v>24971.559999999998</v>
      </c>
      <c r="I7" s="111">
        <f t="shared" si="1"/>
        <v>24971.559999999998</v>
      </c>
      <c r="J7" s="111">
        <f t="shared" si="1"/>
        <v>24971.68</v>
      </c>
      <c r="K7" s="111">
        <f t="shared" si="1"/>
        <v>24971.68</v>
      </c>
      <c r="L7" s="111">
        <f t="shared" si="1"/>
        <v>24971.68</v>
      </c>
      <c r="M7" s="111">
        <f t="shared" si="1"/>
        <v>24971.68</v>
      </c>
      <c r="N7" s="111">
        <f t="shared" si="1"/>
        <v>28045.340000000004</v>
      </c>
      <c r="O7" s="111">
        <f t="shared" si="1"/>
        <v>28045.340000000004</v>
      </c>
      <c r="P7" s="111">
        <f t="shared" si="1"/>
        <v>27777.11</v>
      </c>
      <c r="Q7" s="111">
        <f t="shared" si="1"/>
        <v>27777.11</v>
      </c>
      <c r="R7" s="111">
        <f t="shared" si="1"/>
        <v>27437.9</v>
      </c>
      <c r="S7"/>
    </row>
    <row r="8" spans="3:19" s="1" customFormat="1" ht="15">
      <c r="C8" s="110"/>
      <c r="D8" s="111"/>
      <c r="E8" s="125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/>
    </row>
    <row r="9" spans="3:18" s="2" customFormat="1" ht="12.75">
      <c r="C9" s="124" t="str">
        <f>calculations!E5</f>
        <v>Payee #</v>
      </c>
      <c r="D9" s="124" t="str">
        <f>calculations!A2</f>
        <v>FY 2012</v>
      </c>
      <c r="E9" s="125"/>
      <c r="F9" s="124" t="s">
        <v>293</v>
      </c>
      <c r="G9" s="124" t="s">
        <v>294</v>
      </c>
      <c r="H9" s="124" t="s">
        <v>295</v>
      </c>
      <c r="I9" s="124" t="s">
        <v>296</v>
      </c>
      <c r="J9" s="124" t="s">
        <v>297</v>
      </c>
      <c r="K9" s="124" t="s">
        <v>298</v>
      </c>
      <c r="L9" s="124" t="s">
        <v>299</v>
      </c>
      <c r="M9" s="124" t="s">
        <v>300</v>
      </c>
      <c r="N9" s="124" t="s">
        <v>301</v>
      </c>
      <c r="O9" s="124" t="s">
        <v>302</v>
      </c>
      <c r="P9" s="124" t="s">
        <v>303</v>
      </c>
      <c r="Q9" s="124" t="s">
        <v>304</v>
      </c>
      <c r="R9" s="124" t="s">
        <v>305</v>
      </c>
    </row>
    <row r="10" spans="1:18" ht="12.75">
      <c r="A10" s="112">
        <f>calculations!G14</f>
        <v>0</v>
      </c>
      <c r="B10" s="113" t="str">
        <f>calculations!B14</f>
        <v>Dillon Public Library</v>
      </c>
      <c r="C10" s="114" t="str">
        <f>calculations!E14</f>
        <v>23452 #2</v>
      </c>
      <c r="D10" s="115">
        <f>calculations!Y14</f>
        <v>1339.869192119314</v>
      </c>
      <c r="E10" s="125"/>
      <c r="F10" s="115">
        <v>1447.07</v>
      </c>
      <c r="G10" s="115">
        <v>1447.07</v>
      </c>
      <c r="H10" s="115">
        <v>1447.07</v>
      </c>
      <c r="I10" s="115">
        <v>1447.07</v>
      </c>
      <c r="J10" s="115">
        <v>1447.09</v>
      </c>
      <c r="K10" s="115">
        <v>1447.09</v>
      </c>
      <c r="L10" s="115">
        <v>1447.09</v>
      </c>
      <c r="M10" s="115">
        <v>1447.09</v>
      </c>
      <c r="N10" s="115">
        <v>1625.2</v>
      </c>
      <c r="O10" s="115">
        <v>1625.2</v>
      </c>
      <c r="P10" s="115">
        <v>1622.03</v>
      </c>
      <c r="Q10" s="115">
        <v>1622.03</v>
      </c>
      <c r="R10" s="115">
        <v>1659.38</v>
      </c>
    </row>
    <row r="11" spans="1:18" ht="12.75">
      <c r="A11" s="118">
        <f>calculations!G19</f>
        <v>0</v>
      </c>
      <c r="B11" s="119" t="str">
        <f>calculations!B19</f>
        <v>Broadwater School and Community Library</v>
      </c>
      <c r="C11" s="120" t="str">
        <f>calculations!E19</f>
        <v>23520 #1</v>
      </c>
      <c r="D11" s="121">
        <f>calculations!Y19</f>
        <v>616.4052444050485</v>
      </c>
      <c r="E11" s="125"/>
      <c r="F11" s="121">
        <v>547.29</v>
      </c>
      <c r="G11" s="121">
        <v>547.29</v>
      </c>
      <c r="H11" s="121">
        <v>547.29</v>
      </c>
      <c r="I11" s="121">
        <v>547.29</v>
      </c>
      <c r="J11" s="121">
        <v>547.3</v>
      </c>
      <c r="K11" s="121">
        <v>547.3</v>
      </c>
      <c r="L11" s="121">
        <v>547.3</v>
      </c>
      <c r="M11" s="121">
        <v>547.3</v>
      </c>
      <c r="N11" s="121">
        <v>614.66</v>
      </c>
      <c r="O11" s="121">
        <v>614.66</v>
      </c>
      <c r="P11" s="121">
        <v>599.24</v>
      </c>
      <c r="Q11" s="121">
        <v>599.24</v>
      </c>
      <c r="R11" s="121">
        <v>561.35</v>
      </c>
    </row>
    <row r="12" spans="1:18" ht="12.75">
      <c r="A12" s="118">
        <f>calculations!G24</f>
        <v>0</v>
      </c>
      <c r="B12" s="119" t="str">
        <f>calculations!B24</f>
        <v>Hearst Free Public Library</v>
      </c>
      <c r="C12" s="120" t="str">
        <f>calculations!E24</f>
        <v>23528 #1</v>
      </c>
      <c r="D12" s="121">
        <f>calculations!Y24</f>
        <v>909.1794430727351</v>
      </c>
      <c r="E12" s="125"/>
      <c r="F12" s="121">
        <v>996.53</v>
      </c>
      <c r="G12" s="121">
        <v>996.53</v>
      </c>
      <c r="H12" s="121">
        <v>996.53</v>
      </c>
      <c r="I12" s="121">
        <v>996.53</v>
      </c>
      <c r="J12" s="121">
        <v>996.54</v>
      </c>
      <c r="K12" s="121">
        <v>996.54</v>
      </c>
      <c r="L12" s="121">
        <v>996.54</v>
      </c>
      <c r="M12" s="121">
        <v>996.54</v>
      </c>
      <c r="N12" s="121">
        <v>1119.2</v>
      </c>
      <c r="O12" s="121">
        <v>1119.2</v>
      </c>
      <c r="P12" s="121">
        <v>1208.5</v>
      </c>
      <c r="Q12" s="121">
        <v>1208.5</v>
      </c>
      <c r="R12" s="121">
        <v>1264.4</v>
      </c>
    </row>
    <row r="13" spans="1:18" ht="12.75">
      <c r="A13" s="118">
        <f>calculations!G28</f>
        <v>0</v>
      </c>
      <c r="B13" s="119" t="str">
        <f>calculations!B28</f>
        <v>Belgrade Public Library</v>
      </c>
      <c r="C13" s="120" t="str">
        <f>calculations!E28</f>
        <v>23432 #1</v>
      </c>
      <c r="D13" s="121">
        <f>calculations!Y28</f>
        <v>1204.0249693083008</v>
      </c>
      <c r="E13" s="125"/>
      <c r="F13" s="121">
        <v>1037.62</v>
      </c>
      <c r="G13" s="121">
        <v>1037.62</v>
      </c>
      <c r="H13" s="121">
        <v>1037.62</v>
      </c>
      <c r="I13" s="121">
        <v>1037.62</v>
      </c>
      <c r="J13" s="121">
        <v>1037.62</v>
      </c>
      <c r="K13" s="121">
        <v>1037.62</v>
      </c>
      <c r="L13" s="121">
        <v>1037.62</v>
      </c>
      <c r="M13" s="121">
        <v>1037.62</v>
      </c>
      <c r="N13" s="121">
        <v>1165.34</v>
      </c>
      <c r="O13" s="121">
        <v>1165.34</v>
      </c>
      <c r="P13" s="121">
        <v>994.24</v>
      </c>
      <c r="Q13" s="121">
        <v>994.24</v>
      </c>
      <c r="R13" s="121">
        <v>945.07</v>
      </c>
    </row>
    <row r="14" spans="1:18" ht="12.75">
      <c r="A14" s="118">
        <f>calculations!G30</f>
        <v>0</v>
      </c>
      <c r="B14" s="119" t="str">
        <f>calculations!B30</f>
        <v>Bozeman Public Library</v>
      </c>
      <c r="C14" s="120">
        <f>calculations!E30</f>
        <v>23437</v>
      </c>
      <c r="D14" s="121">
        <f>calculations!Y30</f>
        <v>5775.532406965954</v>
      </c>
      <c r="E14" s="125"/>
      <c r="F14" s="121">
        <v>4881.11</v>
      </c>
      <c r="G14" s="121">
        <v>4881.11</v>
      </c>
      <c r="H14" s="121">
        <v>4881.11</v>
      </c>
      <c r="I14" s="121">
        <v>4881.11</v>
      </c>
      <c r="J14" s="121">
        <v>4881.13</v>
      </c>
      <c r="K14" s="121">
        <v>4881.13</v>
      </c>
      <c r="L14" s="121">
        <v>4881.13</v>
      </c>
      <c r="M14" s="121">
        <v>4881.13</v>
      </c>
      <c r="N14" s="121">
        <v>5481.92</v>
      </c>
      <c r="O14" s="121">
        <v>5481.92</v>
      </c>
      <c r="P14" s="121">
        <v>5353.72</v>
      </c>
      <c r="Q14" s="121">
        <v>5353.72</v>
      </c>
      <c r="R14" s="121">
        <v>5050.07</v>
      </c>
    </row>
    <row r="15" spans="1:18" ht="12.75">
      <c r="A15" s="118">
        <f>calculations!G32</f>
        <v>0</v>
      </c>
      <c r="B15" s="119" t="str">
        <f>calculations!B32</f>
        <v>Manhattan Community and School Library</v>
      </c>
      <c r="C15" s="120">
        <f>calculations!E32</f>
        <v>23481</v>
      </c>
      <c r="D15" s="121">
        <f>calculations!Y32</f>
        <v>674.0072837740407</v>
      </c>
      <c r="E15" s="125"/>
      <c r="F15" s="121">
        <v>325.28</v>
      </c>
      <c r="G15" s="121">
        <v>325.28</v>
      </c>
      <c r="H15" s="121">
        <v>325.28</v>
      </c>
      <c r="I15" s="121">
        <v>325.28</v>
      </c>
      <c r="J15" s="121">
        <v>325.28</v>
      </c>
      <c r="K15" s="121">
        <v>325.28</v>
      </c>
      <c r="L15" s="121">
        <v>325.28</v>
      </c>
      <c r="M15" s="121">
        <v>325.28</v>
      </c>
      <c r="N15" s="121">
        <v>365.31</v>
      </c>
      <c r="O15" s="121">
        <v>365.31</v>
      </c>
      <c r="P15" s="121">
        <v>329.74</v>
      </c>
      <c r="Q15" s="121">
        <v>329.74</v>
      </c>
      <c r="R15" s="121">
        <v>316.19</v>
      </c>
    </row>
    <row r="16" spans="1:18" ht="12.75">
      <c r="A16" s="118">
        <f>calculations!G34</f>
        <v>0</v>
      </c>
      <c r="B16" s="119" t="str">
        <f>calculations!B34</f>
        <v>Three Forks Public Library</v>
      </c>
      <c r="C16" s="120">
        <f>calculations!E34</f>
        <v>23504</v>
      </c>
      <c r="D16" s="121">
        <f>calculations!Y34</f>
        <v>380.69870513695304</v>
      </c>
      <c r="E16" s="125"/>
      <c r="F16" s="121">
        <v>357.94</v>
      </c>
      <c r="G16" s="121">
        <v>357.94</v>
      </c>
      <c r="H16" s="121">
        <v>357.94</v>
      </c>
      <c r="I16" s="121">
        <v>357.94</v>
      </c>
      <c r="J16" s="121">
        <v>357.92</v>
      </c>
      <c r="K16" s="121">
        <v>357.92</v>
      </c>
      <c r="L16" s="121">
        <v>357.92</v>
      </c>
      <c r="M16" s="121">
        <v>357.92</v>
      </c>
      <c r="N16" s="121">
        <v>401.98</v>
      </c>
      <c r="O16" s="121">
        <v>401.98</v>
      </c>
      <c r="P16" s="121">
        <v>341.63</v>
      </c>
      <c r="Q16" s="121">
        <v>341.63</v>
      </c>
      <c r="R16" s="121">
        <v>341.63</v>
      </c>
    </row>
    <row r="17" spans="1:18" ht="12.75">
      <c r="A17" s="118">
        <f>calculations!G36</f>
        <v>0</v>
      </c>
      <c r="B17" s="119" t="str">
        <f>calculations!B36</f>
        <v>West Yellowstone Public Library</v>
      </c>
      <c r="C17" s="120">
        <f>calculations!E36</f>
        <v>17694</v>
      </c>
      <c r="D17" s="121">
        <f>calculations!Y36</f>
        <v>325.0980312289905</v>
      </c>
      <c r="E17" s="125"/>
      <c r="F17" s="121">
        <v>325.43</v>
      </c>
      <c r="G17" s="121">
        <v>325.43</v>
      </c>
      <c r="H17" s="121">
        <v>325.43</v>
      </c>
      <c r="I17" s="121">
        <v>325.43</v>
      </c>
      <c r="J17" s="121">
        <v>325.43</v>
      </c>
      <c r="K17" s="121">
        <v>325.43</v>
      </c>
      <c r="L17" s="121">
        <v>325.43</v>
      </c>
      <c r="M17" s="121">
        <v>325.43</v>
      </c>
      <c r="N17" s="121">
        <v>365.49</v>
      </c>
      <c r="O17" s="121">
        <v>365.49</v>
      </c>
      <c r="P17" s="121">
        <v>331.16</v>
      </c>
      <c r="Q17" s="121">
        <v>331.16</v>
      </c>
      <c r="R17" s="121">
        <v>331.71</v>
      </c>
    </row>
    <row r="18" spans="1:18" ht="12.75">
      <c r="A18" s="118">
        <f>calculations!G41</f>
        <v>0</v>
      </c>
      <c r="B18" s="119" t="str">
        <f>calculations!B41</f>
        <v>Drummond School-Community Library</v>
      </c>
      <c r="C18" s="120">
        <f>calculations!E41</f>
        <v>86750</v>
      </c>
      <c r="D18" s="121">
        <f>calculations!Y41</f>
        <v>269.01769041505446</v>
      </c>
      <c r="E18" s="125"/>
      <c r="F18" s="121">
        <v>146.95</v>
      </c>
      <c r="G18" s="121">
        <v>146.95</v>
      </c>
      <c r="H18" s="121">
        <v>146.95</v>
      </c>
      <c r="I18" s="121">
        <v>146.95</v>
      </c>
      <c r="J18" s="121">
        <v>146.95</v>
      </c>
      <c r="K18" s="121">
        <v>146.95</v>
      </c>
      <c r="L18" s="121">
        <v>146.95</v>
      </c>
      <c r="M18" s="121">
        <v>146.95</v>
      </c>
      <c r="N18" s="121">
        <v>165.04</v>
      </c>
      <c r="O18" s="121">
        <v>165.04</v>
      </c>
      <c r="P18" s="121">
        <v>153.91</v>
      </c>
      <c r="Q18" s="121">
        <v>153.91</v>
      </c>
      <c r="R18" s="121">
        <v>156.27</v>
      </c>
    </row>
    <row r="19" spans="1:18" ht="12.75">
      <c r="A19" s="118">
        <f>calculations!G44</f>
        <v>0</v>
      </c>
      <c r="B19" s="119" t="str">
        <f>calculations!B44</f>
        <v>Philipsburg Public Library</v>
      </c>
      <c r="C19" s="120">
        <f>calculations!E44</f>
        <v>23353</v>
      </c>
      <c r="D19" s="121">
        <f>calculations!Y44</f>
        <v>166.45979955005077</v>
      </c>
      <c r="E19" s="125"/>
      <c r="F19" s="121">
        <v>300.34</v>
      </c>
      <c r="G19" s="121">
        <v>300.34</v>
      </c>
      <c r="H19" s="121">
        <v>300.34</v>
      </c>
      <c r="I19" s="121">
        <v>300.34</v>
      </c>
      <c r="J19" s="121">
        <v>300.34</v>
      </c>
      <c r="K19" s="121">
        <v>300.34</v>
      </c>
      <c r="L19" s="121">
        <v>300.34</v>
      </c>
      <c r="M19" s="121">
        <v>300.34</v>
      </c>
      <c r="N19" s="121">
        <v>337.3</v>
      </c>
      <c r="O19" s="121">
        <v>337.3</v>
      </c>
      <c r="P19" s="121">
        <v>340.76</v>
      </c>
      <c r="Q19" s="121">
        <v>340.76</v>
      </c>
      <c r="R19" s="121">
        <v>349.04</v>
      </c>
    </row>
    <row r="20" spans="1:18" ht="12.75">
      <c r="A20" s="118">
        <f>calculations!G48</f>
        <v>0</v>
      </c>
      <c r="B20" s="119" t="str">
        <f>calculations!B48</f>
        <v>Boulder Community Library (Jefferson County Library System)</v>
      </c>
      <c r="C20" s="120">
        <f>calculations!E48</f>
        <v>23538</v>
      </c>
      <c r="D20" s="121">
        <f>calculations!Y48</f>
        <v>583.172424793319</v>
      </c>
      <c r="E20" s="125"/>
      <c r="F20" s="121">
        <v>1148.83</v>
      </c>
      <c r="G20" s="121">
        <v>1148.83</v>
      </c>
      <c r="H20" s="121">
        <v>1148.83</v>
      </c>
      <c r="I20" s="121">
        <v>1148.83</v>
      </c>
      <c r="J20" s="121">
        <v>1148.84</v>
      </c>
      <c r="K20" s="121">
        <v>1148.84</v>
      </c>
      <c r="L20" s="121">
        <v>1148.84</v>
      </c>
      <c r="M20" s="121">
        <v>1148.84</v>
      </c>
      <c r="N20" s="121">
        <v>1290.25</v>
      </c>
      <c r="O20" s="121">
        <v>1290.25</v>
      </c>
      <c r="P20" s="121">
        <v>1321.95</v>
      </c>
      <c r="Q20" s="121">
        <v>1321.95</v>
      </c>
      <c r="R20" s="121">
        <v>1227.36</v>
      </c>
    </row>
    <row r="21" spans="1:18" ht="12.75">
      <c r="A21" s="118">
        <f>calculations!G50</f>
        <v>0</v>
      </c>
      <c r="B21" s="162" t="str">
        <f>calculations!B50</f>
        <v>Clancy Library (North Jefferson County Library District)</v>
      </c>
      <c r="C21" s="120">
        <f>calculations!E50</f>
        <v>23538</v>
      </c>
      <c r="D21" s="121">
        <f>calculations!Y50</f>
        <v>600.3266157114912</v>
      </c>
      <c r="E21" s="125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1:18" ht="12.75">
      <c r="A22" s="118">
        <f>calculations!G56</f>
        <v>0</v>
      </c>
      <c r="B22" s="119" t="str">
        <f>calculations!B56</f>
        <v>Lewis and Clark Library</v>
      </c>
      <c r="C22" s="120" t="str">
        <f>calculations!E56</f>
        <v>19434 #1</v>
      </c>
      <c r="D22" s="121">
        <f>calculations!Y56</f>
        <v>6057.250595739074</v>
      </c>
      <c r="E22" s="125"/>
      <c r="F22" s="121">
        <v>5807.82</v>
      </c>
      <c r="G22" s="121">
        <v>5807.82</v>
      </c>
      <c r="H22" s="121">
        <v>5807.82</v>
      </c>
      <c r="I22" s="121">
        <v>5807.82</v>
      </c>
      <c r="J22" s="121">
        <v>5807.84</v>
      </c>
      <c r="K22" s="121">
        <v>5807.84</v>
      </c>
      <c r="L22" s="121">
        <v>5807.84</v>
      </c>
      <c r="M22" s="121">
        <v>5807.84</v>
      </c>
      <c r="N22" s="121">
        <v>6522.71</v>
      </c>
      <c r="O22" s="121">
        <v>6522.71</v>
      </c>
      <c r="P22" s="121">
        <v>6429.33</v>
      </c>
      <c r="Q22" s="121">
        <v>6429.33</v>
      </c>
      <c r="R22" s="121">
        <v>6339.88</v>
      </c>
    </row>
    <row r="23" spans="1:18" ht="12.75">
      <c r="A23" s="118">
        <f>calculations!G61</f>
        <v>0</v>
      </c>
      <c r="B23" s="119" t="str">
        <f>calculations!B61</f>
        <v>Madison Valley Public Library</v>
      </c>
      <c r="C23" s="120" t="str">
        <f>calculations!E61</f>
        <v>23599 #2</v>
      </c>
      <c r="D23" s="121">
        <f>calculations!Y61</f>
        <v>156.35448384681695</v>
      </c>
      <c r="E23" s="125"/>
      <c r="F23" s="121">
        <v>251.52</v>
      </c>
      <c r="G23" s="121">
        <v>251.52</v>
      </c>
      <c r="H23" s="121">
        <v>251.52</v>
      </c>
      <c r="I23" s="121">
        <v>251.52</v>
      </c>
      <c r="J23" s="121">
        <v>251.53</v>
      </c>
      <c r="K23" s="121">
        <v>251.53</v>
      </c>
      <c r="L23" s="121">
        <v>251.53</v>
      </c>
      <c r="M23" s="121">
        <v>251.53</v>
      </c>
      <c r="N23" s="121">
        <v>282.49</v>
      </c>
      <c r="O23" s="121">
        <v>282.49</v>
      </c>
      <c r="P23" s="121">
        <v>306.51</v>
      </c>
      <c r="Q23" s="121">
        <v>306.51</v>
      </c>
      <c r="R23" s="121">
        <v>291.82</v>
      </c>
    </row>
    <row r="24" spans="1:18" ht="12.75">
      <c r="A24" s="118">
        <f>calculations!G63</f>
        <v>0</v>
      </c>
      <c r="B24" s="119" t="str">
        <f>calculations!B63</f>
        <v>Sheridan Public Library</v>
      </c>
      <c r="C24" s="120" t="str">
        <f>calculations!E63</f>
        <v>18393 #3</v>
      </c>
      <c r="D24" s="121">
        <f>calculations!Y63</f>
        <v>130.34588881168318</v>
      </c>
      <c r="E24" s="125"/>
      <c r="F24" s="121">
        <v>212.7</v>
      </c>
      <c r="G24" s="121">
        <v>212.7</v>
      </c>
      <c r="H24" s="121">
        <v>212.7</v>
      </c>
      <c r="I24" s="121">
        <v>212.7</v>
      </c>
      <c r="J24" s="121">
        <v>212.71</v>
      </c>
      <c r="K24" s="121">
        <v>212.71</v>
      </c>
      <c r="L24" s="121">
        <v>212.71</v>
      </c>
      <c r="M24" s="121">
        <v>212.71</v>
      </c>
      <c r="N24" s="121">
        <v>238.89</v>
      </c>
      <c r="O24" s="121">
        <v>238.89</v>
      </c>
      <c r="P24" s="121">
        <v>250.38</v>
      </c>
      <c r="Q24" s="121">
        <v>250.38</v>
      </c>
      <c r="R24" s="121">
        <v>251.97</v>
      </c>
    </row>
    <row r="25" spans="1:18" ht="12.75">
      <c r="A25" s="118">
        <f>calculations!G65</f>
        <v>0</v>
      </c>
      <c r="B25" s="119" t="str">
        <f>calculations!B65</f>
        <v>Twin Bridges Public Library</v>
      </c>
      <c r="C25" s="120">
        <f>calculations!E65</f>
        <v>19927</v>
      </c>
      <c r="D25" s="121">
        <f>calculations!Y65</f>
        <v>94.88032506178146</v>
      </c>
      <c r="E25" s="125"/>
      <c r="F25" s="121">
        <v>134.52</v>
      </c>
      <c r="G25" s="121">
        <v>134.52</v>
      </c>
      <c r="H25" s="121">
        <v>134.52</v>
      </c>
      <c r="I25" s="121">
        <v>134.52</v>
      </c>
      <c r="J25" s="121">
        <v>134.53</v>
      </c>
      <c r="K25" s="121">
        <v>134.53</v>
      </c>
      <c r="L25" s="121">
        <v>134.53</v>
      </c>
      <c r="M25" s="121">
        <v>134.53</v>
      </c>
      <c r="N25" s="121">
        <v>151.08</v>
      </c>
      <c r="O25" s="121">
        <v>151.08</v>
      </c>
      <c r="P25" s="121">
        <v>155.65</v>
      </c>
      <c r="Q25" s="121">
        <v>155.65</v>
      </c>
      <c r="R25" s="121">
        <v>156.32</v>
      </c>
    </row>
    <row r="26" spans="1:18" ht="12.75">
      <c r="A26" s="118">
        <f>calculations!G67</f>
        <v>0</v>
      </c>
      <c r="B26" s="119" t="str">
        <f>calculations!B67</f>
        <v>Thompson-Hickman County Library</v>
      </c>
      <c r="C26" s="120">
        <f>calculations!E67</f>
        <v>23544</v>
      </c>
      <c r="D26" s="121">
        <f>calculations!Y67</f>
        <v>640.188302346334</v>
      </c>
      <c r="E26" s="125"/>
      <c r="F26" s="121">
        <v>425.54</v>
      </c>
      <c r="G26" s="121">
        <v>425.54</v>
      </c>
      <c r="H26" s="121">
        <v>425.54</v>
      </c>
      <c r="I26" s="121">
        <v>425.54</v>
      </c>
      <c r="J26" s="121">
        <v>425.52</v>
      </c>
      <c r="K26" s="121">
        <v>425.52</v>
      </c>
      <c r="L26" s="121">
        <v>425.52</v>
      </c>
      <c r="M26" s="121">
        <v>425.52</v>
      </c>
      <c r="N26" s="121">
        <v>477.9</v>
      </c>
      <c r="O26" s="121">
        <v>477.9</v>
      </c>
      <c r="P26" s="121">
        <v>465.1</v>
      </c>
      <c r="Q26" s="121">
        <v>465.1</v>
      </c>
      <c r="R26" s="121">
        <v>449.53</v>
      </c>
    </row>
    <row r="27" spans="1:18" ht="12.75">
      <c r="A27" s="118">
        <f>calculations!G72</f>
        <v>0</v>
      </c>
      <c r="B27" s="119" t="str">
        <f>calculations!B72</f>
        <v>Meagher County/City Library</v>
      </c>
      <c r="C27" s="120">
        <f>calculations!E72</f>
        <v>20619</v>
      </c>
      <c r="D27" s="121">
        <f>calculations!Y72</f>
        <v>388.03224950630624</v>
      </c>
      <c r="E27" s="125"/>
      <c r="F27" s="121">
        <v>424.35</v>
      </c>
      <c r="G27" s="121">
        <v>424.35</v>
      </c>
      <c r="H27" s="121">
        <v>424.35</v>
      </c>
      <c r="I27" s="121">
        <v>424.35</v>
      </c>
      <c r="J27" s="121">
        <v>424.36</v>
      </c>
      <c r="K27" s="121">
        <v>424.36</v>
      </c>
      <c r="L27" s="121">
        <v>424.36</v>
      </c>
      <c r="M27" s="121">
        <v>424.36</v>
      </c>
      <c r="N27" s="121">
        <v>476.59</v>
      </c>
      <c r="O27" s="121">
        <v>476.59</v>
      </c>
      <c r="P27" s="121">
        <v>471.52</v>
      </c>
      <c r="Q27" s="121">
        <v>471.52</v>
      </c>
      <c r="R27" s="121">
        <v>486.79</v>
      </c>
    </row>
    <row r="28" spans="1:18" ht="12.75">
      <c r="A28" s="118">
        <f>calculations!G77</f>
        <v>0</v>
      </c>
      <c r="B28" s="119" t="str">
        <f>calculations!B77</f>
        <v>Livingston-Park County Public Library</v>
      </c>
      <c r="C28" s="120">
        <f>calculations!E77</f>
        <v>23478</v>
      </c>
      <c r="D28" s="121">
        <f>calculations!Y77</f>
        <v>1657.2955814846478</v>
      </c>
      <c r="E28" s="125"/>
      <c r="F28" s="121">
        <v>1800.94</v>
      </c>
      <c r="G28" s="121">
        <v>1800.94</v>
      </c>
      <c r="H28" s="121">
        <v>1800.94</v>
      </c>
      <c r="I28" s="121">
        <v>1800.94</v>
      </c>
      <c r="J28" s="121">
        <v>1800.95</v>
      </c>
      <c r="K28" s="121">
        <v>1800.95</v>
      </c>
      <c r="L28" s="121">
        <v>1800.95</v>
      </c>
      <c r="M28" s="121">
        <v>1800.95</v>
      </c>
      <c r="N28" s="121">
        <v>2022.62</v>
      </c>
      <c r="O28" s="121">
        <v>2022.62</v>
      </c>
      <c r="P28" s="121">
        <v>2080.8</v>
      </c>
      <c r="Q28" s="121">
        <v>2080.8</v>
      </c>
      <c r="R28" s="121">
        <v>2110.85</v>
      </c>
    </row>
    <row r="29" spans="1:18" ht="12.75">
      <c r="A29" s="118">
        <f>calculations!G82</f>
        <v>0</v>
      </c>
      <c r="B29" s="119" t="str">
        <f>calculations!B82</f>
        <v>William K. Kohrs Memorial Library</v>
      </c>
      <c r="C29" s="120">
        <f>calculations!E82</f>
        <v>20158</v>
      </c>
      <c r="D29" s="121">
        <f>calculations!Y82</f>
        <v>847.3919993855138</v>
      </c>
      <c r="E29" s="125"/>
      <c r="F29" s="121">
        <v>932.94</v>
      </c>
      <c r="G29" s="121">
        <v>932.94</v>
      </c>
      <c r="H29" s="121">
        <v>932.94</v>
      </c>
      <c r="I29" s="121">
        <v>932.94</v>
      </c>
      <c r="J29" s="121">
        <v>932.95</v>
      </c>
      <c r="K29" s="121">
        <v>932.95</v>
      </c>
      <c r="L29" s="121">
        <v>932.95</v>
      </c>
      <c r="M29" s="121">
        <v>932.95</v>
      </c>
      <c r="N29" s="121">
        <v>1047.79</v>
      </c>
      <c r="O29" s="121">
        <v>1047.79</v>
      </c>
      <c r="P29" s="121">
        <v>1049.79</v>
      </c>
      <c r="Q29" s="121">
        <v>1049.79</v>
      </c>
      <c r="R29" s="121">
        <v>1051.32</v>
      </c>
    </row>
    <row r="30" spans="1:18" ht="12.75">
      <c r="A30" s="118">
        <f>calculations!G87</f>
        <v>0</v>
      </c>
      <c r="B30" s="119" t="str">
        <f>calculations!B87</f>
        <v>Butte - Silver Bow Public Library</v>
      </c>
      <c r="C30" s="120">
        <f>calculations!E87</f>
        <v>18662</v>
      </c>
      <c r="D30" s="121">
        <f>calculations!Y87</f>
        <v>3163.649304243154</v>
      </c>
      <c r="E30" s="125"/>
      <c r="F30" s="121">
        <v>3466.84</v>
      </c>
      <c r="G30" s="121">
        <v>3466.84</v>
      </c>
      <c r="H30" s="121">
        <v>3466.84</v>
      </c>
      <c r="I30" s="121">
        <v>3466.84</v>
      </c>
      <c r="J30" s="121">
        <v>3466.85</v>
      </c>
      <c r="K30" s="121">
        <v>3466.85</v>
      </c>
      <c r="L30" s="121">
        <v>3466.85</v>
      </c>
      <c r="M30" s="121">
        <v>3466.85</v>
      </c>
      <c r="N30" s="121">
        <v>3893.58</v>
      </c>
      <c r="O30" s="121">
        <v>3893.58</v>
      </c>
      <c r="P30" s="121">
        <v>3971.15</v>
      </c>
      <c r="Q30" s="121">
        <v>3971.15</v>
      </c>
      <c r="R30" s="121">
        <v>4096.95</v>
      </c>
    </row>
    <row r="31" ht="12.75">
      <c r="E31" s="125"/>
    </row>
    <row r="32" ht="12.75">
      <c r="E32" s="125"/>
    </row>
    <row r="33" spans="1:20" s="1" customFormat="1" ht="15">
      <c r="A33" s="1" t="str">
        <f>calculations!A91</f>
        <v>Golden Plains Federation</v>
      </c>
      <c r="C33" s="110"/>
      <c r="D33" s="111">
        <f>calculations!Y91</f>
        <v>3868.793556221536</v>
      </c>
      <c r="E33" s="125"/>
      <c r="F33" s="111">
        <f>SUM(F35:F39)</f>
        <v>4370.6900000000005</v>
      </c>
      <c r="G33" s="111">
        <f aca="true" t="shared" si="2" ref="G33:R33">SUM(G35:G39)</f>
        <v>4370.6900000000005</v>
      </c>
      <c r="H33" s="111">
        <f t="shared" si="2"/>
        <v>4370.6900000000005</v>
      </c>
      <c r="I33" s="111">
        <f t="shared" si="2"/>
        <v>4370.6900000000005</v>
      </c>
      <c r="J33" s="111">
        <f t="shared" si="2"/>
        <v>4371.04</v>
      </c>
      <c r="K33" s="111">
        <f t="shared" si="2"/>
        <v>4371.04</v>
      </c>
      <c r="L33" s="111">
        <f t="shared" si="2"/>
        <v>4371.04</v>
      </c>
      <c r="M33" s="111">
        <f t="shared" si="2"/>
        <v>4371.04</v>
      </c>
      <c r="N33" s="111">
        <f t="shared" si="2"/>
        <v>4909.0599999999995</v>
      </c>
      <c r="O33" s="111">
        <f t="shared" si="2"/>
        <v>4909.0599999999995</v>
      </c>
      <c r="P33" s="111">
        <f t="shared" si="2"/>
        <v>5154.68</v>
      </c>
      <c r="Q33" s="111">
        <f t="shared" si="2"/>
        <v>5154.68</v>
      </c>
      <c r="R33" s="111">
        <f t="shared" si="2"/>
        <v>5371.6</v>
      </c>
      <c r="S33"/>
      <c r="T33"/>
    </row>
    <row r="34" spans="3:20" s="8" customFormat="1" ht="15">
      <c r="C34" s="116"/>
      <c r="D34" s="117"/>
      <c r="E34" s="125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/>
      <c r="T34" s="1"/>
    </row>
    <row r="35" spans="1:20" ht="12.75">
      <c r="A35" s="112">
        <f>calculations!G95</f>
        <v>0</v>
      </c>
      <c r="B35" s="113" t="str">
        <f>calculations!B95</f>
        <v>Daniels County Library</v>
      </c>
      <c r="C35" s="114" t="str">
        <f>calculations!E95</f>
        <v>23526 #1</v>
      </c>
      <c r="D35" s="115">
        <f>calculations!Y95</f>
        <v>287.85300187199357</v>
      </c>
      <c r="E35" s="125"/>
      <c r="F35" s="115">
        <v>337.9</v>
      </c>
      <c r="G35" s="115">
        <v>337.9</v>
      </c>
      <c r="H35" s="115">
        <v>337.9</v>
      </c>
      <c r="I35" s="115">
        <v>337.9</v>
      </c>
      <c r="J35" s="115">
        <v>337.92</v>
      </c>
      <c r="K35" s="115">
        <v>337.92</v>
      </c>
      <c r="L35" s="115">
        <v>337.92</v>
      </c>
      <c r="M35" s="115">
        <v>337.92</v>
      </c>
      <c r="N35" s="115">
        <v>379.51</v>
      </c>
      <c r="O35" s="115">
        <v>379.51</v>
      </c>
      <c r="P35" s="115">
        <v>385.78</v>
      </c>
      <c r="Q35" s="115">
        <v>385.78</v>
      </c>
      <c r="R35" s="115">
        <v>412.57</v>
      </c>
      <c r="T35" s="8"/>
    </row>
    <row r="36" spans="1:18" ht="12.75">
      <c r="A36" s="118">
        <f>calculations!G100</f>
        <v>0</v>
      </c>
      <c r="B36" s="119" t="str">
        <f>calculations!B100</f>
        <v>Phillips County Library</v>
      </c>
      <c r="C36" s="120" t="str">
        <f>calculations!E100</f>
        <v>23552 #1</v>
      </c>
      <c r="D36" s="121">
        <f>calculations!Y100</f>
        <v>851.0079922664333</v>
      </c>
      <c r="E36" s="125"/>
      <c r="F36" s="121">
        <v>955.93</v>
      </c>
      <c r="G36" s="121">
        <v>955.93</v>
      </c>
      <c r="H36" s="121">
        <v>955.93</v>
      </c>
      <c r="I36" s="121">
        <v>955.93</v>
      </c>
      <c r="J36" s="121">
        <v>956</v>
      </c>
      <c r="K36" s="121">
        <v>956</v>
      </c>
      <c r="L36" s="121">
        <v>956</v>
      </c>
      <c r="M36" s="121">
        <v>956</v>
      </c>
      <c r="N36" s="121">
        <v>1073.68</v>
      </c>
      <c r="O36" s="121">
        <v>1073.68</v>
      </c>
      <c r="P36" s="121">
        <v>1121.26</v>
      </c>
      <c r="Q36" s="121">
        <v>1121.26</v>
      </c>
      <c r="R36" s="121">
        <v>1173.64</v>
      </c>
    </row>
    <row r="37" spans="1:18" ht="12.75">
      <c r="A37" s="118">
        <f>calculations!G105</f>
        <v>0</v>
      </c>
      <c r="B37" s="119" t="str">
        <f>calculations!B105</f>
        <v>Roosevelt County Library</v>
      </c>
      <c r="C37" s="120" t="str">
        <f>calculations!E105</f>
        <v>23559 #1</v>
      </c>
      <c r="D37" s="121">
        <f>calculations!Y105</f>
        <v>1157.9450939718345</v>
      </c>
      <c r="E37" s="125"/>
      <c r="F37" s="121">
        <v>1273.33</v>
      </c>
      <c r="G37" s="121">
        <v>1273.33</v>
      </c>
      <c r="H37" s="121">
        <v>1273.33</v>
      </c>
      <c r="I37" s="121">
        <v>1273.33</v>
      </c>
      <c r="J37" s="121">
        <v>1273.48</v>
      </c>
      <c r="K37" s="121">
        <v>1273.48</v>
      </c>
      <c r="L37" s="121">
        <v>1273.48</v>
      </c>
      <c r="M37" s="121">
        <v>1273.48</v>
      </c>
      <c r="N37" s="121">
        <v>1430.22</v>
      </c>
      <c r="O37" s="121">
        <v>1430.22</v>
      </c>
      <c r="P37" s="121">
        <v>1501.94</v>
      </c>
      <c r="Q37" s="121">
        <v>1501.94</v>
      </c>
      <c r="R37" s="121">
        <v>1554.58</v>
      </c>
    </row>
    <row r="38" spans="1:18" ht="12.75">
      <c r="A38" s="118">
        <f>calculations!G110</f>
        <v>0</v>
      </c>
      <c r="B38" s="119" t="str">
        <f>calculations!B110</f>
        <v>Sheridan County Library</v>
      </c>
      <c r="C38" s="120" t="str">
        <f>calculations!E110</f>
        <v>23562 #1</v>
      </c>
      <c r="D38" s="121">
        <f>calculations!Y110</f>
        <v>458.5020263292173</v>
      </c>
      <c r="E38" s="125"/>
      <c r="F38" s="121">
        <v>567.4</v>
      </c>
      <c r="G38" s="121">
        <v>567.4</v>
      </c>
      <c r="H38" s="121">
        <v>567.4</v>
      </c>
      <c r="I38" s="121">
        <v>567.4</v>
      </c>
      <c r="J38" s="121">
        <v>567.43</v>
      </c>
      <c r="K38" s="121">
        <v>567.43</v>
      </c>
      <c r="L38" s="121">
        <v>567.43</v>
      </c>
      <c r="M38" s="121">
        <v>567.43</v>
      </c>
      <c r="N38" s="121">
        <v>637.28</v>
      </c>
      <c r="O38" s="121">
        <v>637.28</v>
      </c>
      <c r="P38" s="121">
        <v>669.28</v>
      </c>
      <c r="Q38" s="121">
        <v>669.28</v>
      </c>
      <c r="R38" s="121">
        <v>704.57</v>
      </c>
    </row>
    <row r="39" spans="1:18" ht="12.75">
      <c r="A39" s="118">
        <f>calculations!G115</f>
        <v>0</v>
      </c>
      <c r="B39" s="119" t="str">
        <f>calculations!B115</f>
        <v>Glasgow City-County Library</v>
      </c>
      <c r="C39" s="120">
        <f>calculations!E115</f>
        <v>23461</v>
      </c>
      <c r="D39" s="121">
        <f>calculations!Y115</f>
        <v>1113.4854417820575</v>
      </c>
      <c r="E39" s="125"/>
      <c r="F39" s="121">
        <v>1236.13</v>
      </c>
      <c r="G39" s="121">
        <v>1236.13</v>
      </c>
      <c r="H39" s="121">
        <v>1236.13</v>
      </c>
      <c r="I39" s="121">
        <v>1236.13</v>
      </c>
      <c r="J39" s="121">
        <v>1236.21</v>
      </c>
      <c r="K39" s="121">
        <v>1236.21</v>
      </c>
      <c r="L39" s="121">
        <v>1236.21</v>
      </c>
      <c r="M39" s="121">
        <v>1236.21</v>
      </c>
      <c r="N39" s="121">
        <v>1388.37</v>
      </c>
      <c r="O39" s="121">
        <v>1388.37</v>
      </c>
      <c r="P39" s="121">
        <v>1476.42</v>
      </c>
      <c r="Q39" s="121">
        <v>1476.42</v>
      </c>
      <c r="R39" s="121">
        <v>1526.24</v>
      </c>
    </row>
    <row r="40" ht="12.75">
      <c r="E40" s="125"/>
    </row>
    <row r="41" ht="12.75">
      <c r="E41" s="125"/>
    </row>
    <row r="42" spans="1:20" s="1" customFormat="1" ht="15">
      <c r="A42" s="1" t="str">
        <f>calculations!A119</f>
        <v>Pathfinder Federation</v>
      </c>
      <c r="C42" s="110"/>
      <c r="D42" s="111">
        <f>calculations!Y119</f>
        <v>15134.223541778254</v>
      </c>
      <c r="E42" s="125"/>
      <c r="F42" s="111">
        <f>SUM(F44:F58)</f>
        <v>16446.390000000003</v>
      </c>
      <c r="G42" s="111">
        <f aca="true" t="shared" si="3" ref="G42:R42">SUM(G44:G58)</f>
        <v>16446.390000000003</v>
      </c>
      <c r="H42" s="111">
        <f t="shared" si="3"/>
        <v>16446.390000000003</v>
      </c>
      <c r="I42" s="111">
        <f t="shared" si="3"/>
        <v>16446.390000000003</v>
      </c>
      <c r="J42" s="111">
        <f t="shared" si="3"/>
        <v>16446.58</v>
      </c>
      <c r="K42" s="111">
        <f t="shared" si="3"/>
        <v>16446.58</v>
      </c>
      <c r="L42" s="111">
        <f t="shared" si="3"/>
        <v>16446.58</v>
      </c>
      <c r="M42" s="111">
        <f t="shared" si="3"/>
        <v>16446.68</v>
      </c>
      <c r="N42" s="111">
        <f t="shared" si="3"/>
        <v>18471.020000000004</v>
      </c>
      <c r="O42" s="111">
        <f t="shared" si="3"/>
        <v>18471.020000000004</v>
      </c>
      <c r="P42" s="111">
        <f t="shared" si="3"/>
        <v>18578.15</v>
      </c>
      <c r="Q42" s="111">
        <f t="shared" si="3"/>
        <v>18578.15</v>
      </c>
      <c r="R42" s="111">
        <f t="shared" si="3"/>
        <v>19322.979999999996</v>
      </c>
      <c r="S42"/>
      <c r="T42"/>
    </row>
    <row r="43" spans="3:20" s="8" customFormat="1" ht="15">
      <c r="C43" s="116"/>
      <c r="D43" s="117"/>
      <c r="E43" s="125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/>
      <c r="T43" s="1"/>
    </row>
    <row r="44" spans="1:20" ht="12.75">
      <c r="A44" s="112">
        <f>calculations!G123</f>
        <v>0</v>
      </c>
      <c r="B44" s="113" t="str">
        <f>calculations!B123</f>
        <v>Blaine County Library</v>
      </c>
      <c r="C44" s="114" t="str">
        <f>calculations!E123</f>
        <v>23519 #1</v>
      </c>
      <c r="D44" s="115">
        <f>calculations!Y123</f>
        <v>588.7563581025089</v>
      </c>
      <c r="E44" s="125"/>
      <c r="F44" s="115">
        <v>683.21</v>
      </c>
      <c r="G44" s="115">
        <v>683.21</v>
      </c>
      <c r="H44" s="115">
        <v>683.21</v>
      </c>
      <c r="I44" s="115">
        <v>683.21</v>
      </c>
      <c r="J44" s="115">
        <v>683.22</v>
      </c>
      <c r="K44" s="115">
        <v>683.22</v>
      </c>
      <c r="L44" s="115">
        <v>683.22</v>
      </c>
      <c r="M44" s="115">
        <v>683.22</v>
      </c>
      <c r="N44" s="115">
        <v>767.32</v>
      </c>
      <c r="O44" s="115">
        <v>767.32</v>
      </c>
      <c r="P44" s="115">
        <v>792.86</v>
      </c>
      <c r="Q44" s="115">
        <v>792.86</v>
      </c>
      <c r="R44" s="115">
        <v>810.63</v>
      </c>
      <c r="T44" s="8"/>
    </row>
    <row r="45" spans="1:18" ht="12.75">
      <c r="A45" s="118">
        <f>calculations!G125</f>
        <v>0</v>
      </c>
      <c r="B45" s="119" t="str">
        <f>calculations!B125</f>
        <v>Harlem Public Library</v>
      </c>
      <c r="C45" s="120" t="str">
        <f>calculations!E125</f>
        <v>23519 #1</v>
      </c>
      <c r="D45" s="121">
        <f>calculations!Y125</f>
        <v>382.24115193408176</v>
      </c>
      <c r="E45" s="125"/>
      <c r="F45" s="121">
        <v>419.43</v>
      </c>
      <c r="G45" s="121">
        <v>419.43</v>
      </c>
      <c r="H45" s="121">
        <v>419.43</v>
      </c>
      <c r="I45" s="121">
        <v>419.43</v>
      </c>
      <c r="J45" s="121">
        <v>419.45</v>
      </c>
      <c r="K45" s="121">
        <v>419.45</v>
      </c>
      <c r="L45" s="121">
        <v>419.45</v>
      </c>
      <c r="M45" s="121">
        <v>419.45</v>
      </c>
      <c r="N45" s="121">
        <v>471.08</v>
      </c>
      <c r="O45" s="121">
        <v>471.08</v>
      </c>
      <c r="P45" s="121">
        <v>487.5</v>
      </c>
      <c r="Q45" s="121">
        <v>487.5</v>
      </c>
      <c r="R45" s="121">
        <v>490.01</v>
      </c>
    </row>
    <row r="46" spans="1:18" ht="12.75">
      <c r="A46" s="118">
        <f>calculations!G130</f>
        <v>0</v>
      </c>
      <c r="B46" s="119" t="str">
        <f>calculations!B130</f>
        <v>Belt Public Library</v>
      </c>
      <c r="C46" s="120">
        <f>calculations!E130</f>
        <v>18646</v>
      </c>
      <c r="D46" s="121">
        <f>calculations!Y130</f>
        <v>136.53026588773724</v>
      </c>
      <c r="E46" s="125"/>
      <c r="F46" s="121">
        <v>152.06</v>
      </c>
      <c r="G46" s="121">
        <v>152.06</v>
      </c>
      <c r="H46" s="121">
        <v>152.06</v>
      </c>
      <c r="I46" s="121">
        <v>152.06</v>
      </c>
      <c r="J46" s="121">
        <v>152.04</v>
      </c>
      <c r="K46" s="121">
        <v>152.04</v>
      </c>
      <c r="L46" s="121">
        <v>152.04</v>
      </c>
      <c r="M46" s="121">
        <v>152.04</v>
      </c>
      <c r="N46" s="121">
        <v>170.75</v>
      </c>
      <c r="O46" s="121">
        <v>170.75</v>
      </c>
      <c r="P46" s="121">
        <v>163.91</v>
      </c>
      <c r="Q46" s="121">
        <v>163.91</v>
      </c>
      <c r="R46" s="121">
        <v>168.24</v>
      </c>
    </row>
    <row r="47" spans="1:18" ht="12.75">
      <c r="A47" s="118">
        <f>calculations!G132</f>
        <v>0</v>
      </c>
      <c r="B47" s="119" t="str">
        <f>calculations!B132</f>
        <v>Wedsworth Memorial Library</v>
      </c>
      <c r="C47" s="120">
        <f>calculations!E132</f>
        <v>23440</v>
      </c>
      <c r="D47" s="121">
        <f>calculations!Y132</f>
        <v>144.78122855833635</v>
      </c>
      <c r="E47" s="125"/>
      <c r="F47" s="121">
        <v>170.31</v>
      </c>
      <c r="G47" s="121">
        <v>170.31</v>
      </c>
      <c r="H47" s="121">
        <v>170.31</v>
      </c>
      <c r="I47" s="121">
        <v>170.31</v>
      </c>
      <c r="J47" s="121">
        <v>170.31</v>
      </c>
      <c r="K47" s="121">
        <v>170.31</v>
      </c>
      <c r="L47" s="121">
        <v>170.31</v>
      </c>
      <c r="M47" s="121">
        <v>170.31</v>
      </c>
      <c r="N47" s="121">
        <v>191.27</v>
      </c>
      <c r="O47" s="121">
        <v>191.27</v>
      </c>
      <c r="P47" s="121">
        <v>180.48</v>
      </c>
      <c r="Q47" s="121">
        <v>180.48</v>
      </c>
      <c r="R47" s="121">
        <v>202.85</v>
      </c>
    </row>
    <row r="48" spans="1:18" ht="12.75">
      <c r="A48" s="118">
        <f>calculations!G134</f>
        <v>0</v>
      </c>
      <c r="B48" s="119" t="str">
        <f>calculations!B134</f>
        <v>Great Falls Public Library</v>
      </c>
      <c r="C48" s="120">
        <f>calculations!E134</f>
        <v>23463</v>
      </c>
      <c r="D48" s="121">
        <f>calculations!Y134</f>
        <v>7331.473625123342</v>
      </c>
      <c r="E48" s="125"/>
      <c r="F48" s="121">
        <v>7828.93</v>
      </c>
      <c r="G48" s="121">
        <v>7828.93</v>
      </c>
      <c r="H48" s="121">
        <v>7828.93</v>
      </c>
      <c r="I48" s="121">
        <v>7828.93</v>
      </c>
      <c r="J48" s="121">
        <v>7828.96</v>
      </c>
      <c r="K48" s="121">
        <v>7828.96</v>
      </c>
      <c r="L48" s="121">
        <v>7828.96</v>
      </c>
      <c r="M48" s="121">
        <v>7829.06</v>
      </c>
      <c r="N48" s="121">
        <v>8792.7</v>
      </c>
      <c r="O48" s="121">
        <v>8792.7</v>
      </c>
      <c r="P48" s="121">
        <v>8850.02</v>
      </c>
      <c r="Q48" s="121">
        <v>8850.02</v>
      </c>
      <c r="R48" s="121">
        <v>9298.71</v>
      </c>
    </row>
    <row r="49" spans="1:18" ht="12.75">
      <c r="A49" s="118">
        <f>calculations!G139</f>
        <v>0</v>
      </c>
      <c r="B49" s="119" t="str">
        <f>calculations!B139</f>
        <v>Chouteau County Library</v>
      </c>
      <c r="C49" s="120" t="str">
        <f>calculations!E139</f>
        <v>23524 #1</v>
      </c>
      <c r="D49" s="121">
        <f>calculations!Y139</f>
        <v>886.6649926478273</v>
      </c>
      <c r="E49" s="125"/>
      <c r="F49" s="121">
        <v>975.86</v>
      </c>
      <c r="G49" s="121">
        <v>975.86</v>
      </c>
      <c r="H49" s="121">
        <v>975.86</v>
      </c>
      <c r="I49" s="121">
        <v>975.86</v>
      </c>
      <c r="J49" s="121">
        <v>975.88</v>
      </c>
      <c r="K49" s="121">
        <v>975.88</v>
      </c>
      <c r="L49" s="121">
        <v>975.88</v>
      </c>
      <c r="M49" s="121">
        <v>975.88</v>
      </c>
      <c r="N49" s="121">
        <v>1096</v>
      </c>
      <c r="O49" s="121">
        <v>1096</v>
      </c>
      <c r="P49" s="121">
        <v>1031.16</v>
      </c>
      <c r="Q49" s="121">
        <v>1031.16</v>
      </c>
      <c r="R49" s="121">
        <v>1086.66</v>
      </c>
    </row>
    <row r="50" spans="1:18" ht="12.75">
      <c r="A50" s="118">
        <f>calculations!G144</f>
        <v>0</v>
      </c>
      <c r="B50" s="119" t="str">
        <f>calculations!B144</f>
        <v>Glacier County Library</v>
      </c>
      <c r="C50" s="120">
        <f>calculations!E144</f>
        <v>23534</v>
      </c>
      <c r="D50" s="121">
        <f>calculations!Y144</f>
        <v>1485.2967772188515</v>
      </c>
      <c r="E50" s="125"/>
      <c r="F50" s="121">
        <v>1593.99</v>
      </c>
      <c r="G50" s="121">
        <v>1593.99</v>
      </c>
      <c r="H50" s="121">
        <v>1593.99</v>
      </c>
      <c r="I50" s="121">
        <v>1593.99</v>
      </c>
      <c r="J50" s="121">
        <v>1594.02</v>
      </c>
      <c r="K50" s="121">
        <v>1594.02</v>
      </c>
      <c r="L50" s="121">
        <v>1594.02</v>
      </c>
      <c r="M50" s="121">
        <v>1594.02</v>
      </c>
      <c r="N50" s="121">
        <v>1790.22</v>
      </c>
      <c r="O50" s="121">
        <v>1790.22</v>
      </c>
      <c r="P50" s="121">
        <v>1748.69</v>
      </c>
      <c r="Q50" s="121">
        <v>1748.69</v>
      </c>
      <c r="R50" s="121">
        <v>1778.04</v>
      </c>
    </row>
    <row r="51" spans="1:18" ht="12.75">
      <c r="A51" s="118">
        <f>calculations!G149</f>
        <v>0</v>
      </c>
      <c r="B51" s="119" t="str">
        <f>calculations!B149</f>
        <v>Havre-Hill Library</v>
      </c>
      <c r="C51" s="120">
        <f>calculations!E149</f>
        <v>23468</v>
      </c>
      <c r="D51" s="121">
        <f>calculations!Y149</f>
        <v>1720.73659150871</v>
      </c>
      <c r="E51" s="125"/>
      <c r="F51" s="121">
        <v>1920.57</v>
      </c>
      <c r="G51" s="121">
        <v>1920.57</v>
      </c>
      <c r="H51" s="121">
        <v>1920.57</v>
      </c>
      <c r="I51" s="121">
        <v>1920.57</v>
      </c>
      <c r="J51" s="121">
        <v>1920.61</v>
      </c>
      <c r="K51" s="121">
        <v>1920.61</v>
      </c>
      <c r="L51" s="121">
        <v>1920.61</v>
      </c>
      <c r="M51" s="121">
        <v>1920.61</v>
      </c>
      <c r="N51" s="121">
        <v>2157.01</v>
      </c>
      <c r="O51" s="121">
        <v>2157.01</v>
      </c>
      <c r="P51" s="121">
        <v>2281.65</v>
      </c>
      <c r="Q51" s="121">
        <v>2281.65</v>
      </c>
      <c r="R51" s="121">
        <v>2349.44</v>
      </c>
    </row>
    <row r="52" spans="1:18" ht="12.75">
      <c r="A52" s="118">
        <f>calculations!G154</f>
        <v>0</v>
      </c>
      <c r="B52" s="119" t="str">
        <f>calculations!B154</f>
        <v>Liberty County Library</v>
      </c>
      <c r="C52" s="120" t="str">
        <f>calculations!E154</f>
        <v>23542 #1</v>
      </c>
      <c r="D52" s="121">
        <f>calculations!Y154</f>
        <v>341.4586852146623</v>
      </c>
      <c r="E52" s="125"/>
      <c r="F52" s="121">
        <v>352.11</v>
      </c>
      <c r="G52" s="121">
        <v>352.11</v>
      </c>
      <c r="H52" s="121">
        <v>352.11</v>
      </c>
      <c r="I52" s="121">
        <v>352.11</v>
      </c>
      <c r="J52" s="121">
        <v>352.12</v>
      </c>
      <c r="K52" s="121">
        <v>352.12</v>
      </c>
      <c r="L52" s="121">
        <v>352.12</v>
      </c>
      <c r="M52" s="121">
        <v>352.12</v>
      </c>
      <c r="N52" s="121">
        <v>395.46</v>
      </c>
      <c r="O52" s="121">
        <v>395.46</v>
      </c>
      <c r="P52" s="121">
        <v>422.44</v>
      </c>
      <c r="Q52" s="121">
        <v>422.44</v>
      </c>
      <c r="R52" s="121">
        <v>422.9</v>
      </c>
    </row>
    <row r="53" spans="1:18" ht="12.75">
      <c r="A53" s="118">
        <f>calculations!G159</f>
        <v>0</v>
      </c>
      <c r="B53" s="119" t="str">
        <f>calculations!B159</f>
        <v>Conrad Public Library</v>
      </c>
      <c r="C53" s="120">
        <f>calculations!E159</f>
        <v>23447</v>
      </c>
      <c r="D53" s="121">
        <f>calculations!Y159</f>
        <v>487.9307203427202</v>
      </c>
      <c r="E53" s="125"/>
      <c r="F53" s="121">
        <v>576.89</v>
      </c>
      <c r="G53" s="121">
        <v>576.89</v>
      </c>
      <c r="H53" s="121">
        <v>576.89</v>
      </c>
      <c r="I53" s="121">
        <v>576.89</v>
      </c>
      <c r="J53" s="121">
        <v>576.9</v>
      </c>
      <c r="K53" s="121">
        <v>576.9</v>
      </c>
      <c r="L53" s="121">
        <v>576.9</v>
      </c>
      <c r="M53" s="121">
        <v>576.9</v>
      </c>
      <c r="N53" s="121">
        <v>647.91</v>
      </c>
      <c r="O53" s="121">
        <v>647.91</v>
      </c>
      <c r="P53" s="121">
        <v>665.06</v>
      </c>
      <c r="Q53" s="121">
        <v>665.06</v>
      </c>
      <c r="R53" s="121">
        <v>661.51</v>
      </c>
    </row>
    <row r="54" spans="1:18" ht="12.75">
      <c r="A54" s="118">
        <f>calculations!G161</f>
        <v>0</v>
      </c>
      <c r="B54" s="119" t="str">
        <f>calculations!B161</f>
        <v>Valier Public Library</v>
      </c>
      <c r="C54" s="120">
        <f>calculations!E161</f>
        <v>23508</v>
      </c>
      <c r="D54" s="121">
        <f>calculations!Y161</f>
        <v>216.7369682182178</v>
      </c>
      <c r="E54" s="125"/>
      <c r="F54" s="121">
        <v>213.02</v>
      </c>
      <c r="G54" s="121">
        <v>213.02</v>
      </c>
      <c r="H54" s="121">
        <v>213.02</v>
      </c>
      <c r="I54" s="121">
        <v>213.02</v>
      </c>
      <c r="J54" s="121">
        <v>213.02</v>
      </c>
      <c r="K54" s="121">
        <v>213.02</v>
      </c>
      <c r="L54" s="121">
        <v>213.02</v>
      </c>
      <c r="M54" s="121">
        <v>213.02</v>
      </c>
      <c r="N54" s="121">
        <v>239.24</v>
      </c>
      <c r="O54" s="121">
        <v>239.24</v>
      </c>
      <c r="P54" s="121">
        <f>238.47+0.01</f>
        <v>238.48</v>
      </c>
      <c r="Q54" s="121">
        <f>238.47+0.01</f>
        <v>238.48</v>
      </c>
      <c r="R54" s="121">
        <v>242.77</v>
      </c>
    </row>
    <row r="55" spans="1:18" ht="12.75">
      <c r="A55" s="118">
        <f>calculations!G166</f>
        <v>0</v>
      </c>
      <c r="B55" s="119" t="str">
        <f>calculations!B166</f>
        <v>Toole County Library</v>
      </c>
      <c r="C55" s="120">
        <f>calculations!E166</f>
        <v>23566</v>
      </c>
      <c r="D55" s="121">
        <f>calculations!Y166</f>
        <v>655.4928671821733</v>
      </c>
      <c r="E55" s="125"/>
      <c r="F55" s="121">
        <v>704.45</v>
      </c>
      <c r="G55" s="121">
        <v>704.45</v>
      </c>
      <c r="H55" s="121">
        <v>704.45</v>
      </c>
      <c r="I55" s="121">
        <v>704.45</v>
      </c>
      <c r="J55" s="121">
        <v>704.47</v>
      </c>
      <c r="K55" s="121">
        <v>704.47</v>
      </c>
      <c r="L55" s="121">
        <v>704.47</v>
      </c>
      <c r="M55" s="121">
        <v>704.47</v>
      </c>
      <c r="N55" s="121">
        <v>791.18</v>
      </c>
      <c r="O55" s="121">
        <v>791.18</v>
      </c>
      <c r="P55" s="121">
        <v>747.2</v>
      </c>
      <c r="Q55" s="121">
        <v>747.2</v>
      </c>
      <c r="R55" s="121">
        <v>806.87</v>
      </c>
    </row>
    <row r="56" spans="1:18" ht="12.75">
      <c r="A56" s="118">
        <f>calculations!G171</f>
        <v>0</v>
      </c>
      <c r="B56" s="119" t="str">
        <f>calculations!B171</f>
        <v>Choteau/Teton Public Library</v>
      </c>
      <c r="C56" s="120">
        <f>calculations!E171</f>
        <v>23567</v>
      </c>
      <c r="D56" s="121">
        <f>calculations!Y171</f>
        <v>352.17662150834275</v>
      </c>
      <c r="E56" s="125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</row>
    <row r="57" spans="1:18" ht="12.75">
      <c r="A57" s="118">
        <f>calculations!G173</f>
        <v>0</v>
      </c>
      <c r="B57" s="119" t="str">
        <f>calculations!B173</f>
        <v>Dutton/Teton Public Library</v>
      </c>
      <c r="C57" s="120">
        <f>calculations!E173</f>
        <v>23567</v>
      </c>
      <c r="D57" s="121">
        <f>calculations!Y173</f>
        <v>177.57743389217507</v>
      </c>
      <c r="E57" s="125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</row>
    <row r="58" spans="1:18" ht="12.75">
      <c r="A58" s="118">
        <f>calculations!G175</f>
        <v>0</v>
      </c>
      <c r="B58" s="119" t="str">
        <f>calculations!B175</f>
        <v>Fairfield/Teton Public Library</v>
      </c>
      <c r="C58" s="120">
        <f>calculations!E175</f>
        <v>23567</v>
      </c>
      <c r="D58" s="121">
        <f>calculations!Y175</f>
        <v>226.36925443856796</v>
      </c>
      <c r="E58" s="125"/>
      <c r="F58" s="121">
        <v>855.56</v>
      </c>
      <c r="G58" s="121">
        <v>855.56</v>
      </c>
      <c r="H58" s="121">
        <v>855.56</v>
      </c>
      <c r="I58" s="121">
        <v>855.56</v>
      </c>
      <c r="J58" s="121">
        <v>855.58</v>
      </c>
      <c r="K58" s="121">
        <v>855.58</v>
      </c>
      <c r="L58" s="121">
        <v>855.58</v>
      </c>
      <c r="M58" s="121">
        <v>855.58</v>
      </c>
      <c r="N58" s="121">
        <v>960.88</v>
      </c>
      <c r="O58" s="121">
        <v>960.88</v>
      </c>
      <c r="P58" s="121">
        <v>968.7</v>
      </c>
      <c r="Q58" s="121">
        <v>968.7</v>
      </c>
      <c r="R58" s="121">
        <v>1004.35</v>
      </c>
    </row>
    <row r="59" ht="12.75">
      <c r="E59" s="125"/>
    </row>
    <row r="60" ht="12.75">
      <c r="E60" s="125"/>
    </row>
    <row r="61" spans="1:20" s="1" customFormat="1" ht="15">
      <c r="A61" s="1" t="str">
        <f>calculations!A179</f>
        <v>Sagebrush Federation</v>
      </c>
      <c r="C61" s="110"/>
      <c r="D61" s="111">
        <f>calculations!Y179</f>
        <v>7584.880157044183</v>
      </c>
      <c r="E61" s="125"/>
      <c r="F61" s="111">
        <f>SUM(F63:F74)</f>
        <v>8309.66</v>
      </c>
      <c r="G61" s="111">
        <f aca="true" t="shared" si="4" ref="G61:R61">SUM(G63:G74)</f>
        <v>8309.66</v>
      </c>
      <c r="H61" s="111">
        <f t="shared" si="4"/>
        <v>8309.66</v>
      </c>
      <c r="I61" s="111">
        <f t="shared" si="4"/>
        <v>8309.66</v>
      </c>
      <c r="J61" s="111">
        <f t="shared" si="4"/>
        <v>8309.82</v>
      </c>
      <c r="K61" s="111">
        <f t="shared" si="4"/>
        <v>8309.82</v>
      </c>
      <c r="L61" s="111">
        <f t="shared" si="4"/>
        <v>8309.82</v>
      </c>
      <c r="M61" s="111">
        <f t="shared" si="4"/>
        <v>8309.82</v>
      </c>
      <c r="N61" s="111">
        <f t="shared" si="4"/>
        <v>9332.649999999998</v>
      </c>
      <c r="O61" s="111">
        <f t="shared" si="4"/>
        <v>9332.649999999998</v>
      </c>
      <c r="P61" s="111">
        <f t="shared" si="4"/>
        <v>9734.42</v>
      </c>
      <c r="Q61" s="111">
        <f t="shared" si="4"/>
        <v>9734.42</v>
      </c>
      <c r="R61" s="111">
        <f t="shared" si="4"/>
        <v>10169.289999999999</v>
      </c>
      <c r="S61"/>
      <c r="T61"/>
    </row>
    <row r="62" spans="3:20" s="8" customFormat="1" ht="15">
      <c r="C62" s="116"/>
      <c r="D62" s="117"/>
      <c r="E62" s="125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/>
      <c r="T62" s="1"/>
    </row>
    <row r="63" spans="1:20" ht="12.75">
      <c r="A63" s="112">
        <f>calculations!G183</f>
        <v>0</v>
      </c>
      <c r="B63" s="113" t="str">
        <f>calculations!B183</f>
        <v>Ekalaka Public Library</v>
      </c>
      <c r="C63" s="114">
        <f>calculations!E183</f>
        <v>23454</v>
      </c>
      <c r="D63" s="115">
        <f>calculations!Y183</f>
        <v>407.6773532714281</v>
      </c>
      <c r="E63" s="125"/>
      <c r="F63" s="115">
        <v>461.23</v>
      </c>
      <c r="G63" s="115">
        <v>461.23</v>
      </c>
      <c r="H63" s="115">
        <v>461.23</v>
      </c>
      <c r="I63" s="115">
        <v>461.23</v>
      </c>
      <c r="J63" s="115">
        <v>461.25</v>
      </c>
      <c r="K63" s="115">
        <v>461.25</v>
      </c>
      <c r="L63" s="115">
        <v>461.25</v>
      </c>
      <c r="M63" s="115">
        <v>461.25</v>
      </c>
      <c r="N63" s="115">
        <v>518.02</v>
      </c>
      <c r="O63" s="115">
        <v>518.02</v>
      </c>
      <c r="P63" s="115">
        <v>548.95</v>
      </c>
      <c r="Q63" s="115">
        <v>548.95</v>
      </c>
      <c r="R63" s="115">
        <v>561.6</v>
      </c>
      <c r="T63" s="8"/>
    </row>
    <row r="64" spans="1:18" ht="12.75">
      <c r="A64" s="118">
        <f>calculations!G188</f>
        <v>0</v>
      </c>
      <c r="B64" s="119" t="str">
        <f>calculations!B188</f>
        <v>Miles City Public Library</v>
      </c>
      <c r="C64" s="120" t="str">
        <f>calculations!E188</f>
        <v>23484 #1</v>
      </c>
      <c r="D64" s="121">
        <f>calculations!Y188</f>
        <v>1402.7166723054142</v>
      </c>
      <c r="E64" s="125"/>
      <c r="F64" s="121">
        <v>1519.16</v>
      </c>
      <c r="G64" s="121">
        <v>1519.16</v>
      </c>
      <c r="H64" s="121">
        <v>1519.16</v>
      </c>
      <c r="I64" s="121">
        <v>1519.16</v>
      </c>
      <c r="J64" s="121">
        <v>1519.2</v>
      </c>
      <c r="K64" s="121">
        <v>1519.2</v>
      </c>
      <c r="L64" s="121">
        <v>1519.2</v>
      </c>
      <c r="M64" s="121">
        <v>1519.2</v>
      </c>
      <c r="N64" s="121">
        <v>1706.19</v>
      </c>
      <c r="O64" s="121">
        <v>1706.19</v>
      </c>
      <c r="P64" s="121">
        <v>1780.61</v>
      </c>
      <c r="Q64" s="121">
        <v>1780.61</v>
      </c>
      <c r="R64" s="121">
        <v>1834.37</v>
      </c>
    </row>
    <row r="65" spans="1:18" ht="12.75">
      <c r="A65" s="118">
        <f>calculations!G193</f>
        <v>0</v>
      </c>
      <c r="B65" s="119" t="str">
        <f>calculations!B193</f>
        <v>Glendive Public Library</v>
      </c>
      <c r="C65" s="120" t="str">
        <f>calculations!E193</f>
        <v>23527 #1</v>
      </c>
      <c r="D65" s="121">
        <f>calculations!Y193</f>
        <v>1027.3533991846843</v>
      </c>
      <c r="E65" s="125"/>
      <c r="F65" s="121">
        <v>1121.99</v>
      </c>
      <c r="G65" s="121">
        <v>1121.99</v>
      </c>
      <c r="H65" s="121">
        <v>1121.99</v>
      </c>
      <c r="I65" s="121">
        <v>1121.99</v>
      </c>
      <c r="J65" s="121">
        <v>1122</v>
      </c>
      <c r="K65" s="121">
        <v>1122</v>
      </c>
      <c r="L65" s="121">
        <v>1122</v>
      </c>
      <c r="M65" s="121">
        <v>1122</v>
      </c>
      <c r="N65" s="121">
        <v>1260.1</v>
      </c>
      <c r="O65" s="121">
        <v>1260.1</v>
      </c>
      <c r="P65" s="121">
        <v>1263.25</v>
      </c>
      <c r="Q65" s="121">
        <v>1263.25</v>
      </c>
      <c r="R65" s="121">
        <v>1310.67</v>
      </c>
    </row>
    <row r="66" spans="1:18" ht="12.75">
      <c r="A66" s="118">
        <f>calculations!G198</f>
        <v>0</v>
      </c>
      <c r="B66" s="119" t="str">
        <f>calculations!B198</f>
        <v>Fallon County Library</v>
      </c>
      <c r="C66" s="120" t="str">
        <f>calculations!E198</f>
        <v>23529 #1</v>
      </c>
      <c r="D66" s="121">
        <f>calculations!Y198</f>
        <v>408.6457917446347</v>
      </c>
      <c r="E66" s="125"/>
      <c r="F66" s="121">
        <v>437.46</v>
      </c>
      <c r="G66" s="121">
        <v>437.46</v>
      </c>
      <c r="H66" s="121">
        <v>437.46</v>
      </c>
      <c r="I66" s="121">
        <v>437.46</v>
      </c>
      <c r="J66" s="121">
        <v>437.46</v>
      </c>
      <c r="K66" s="121">
        <v>437.46</v>
      </c>
      <c r="L66" s="121">
        <v>437.46</v>
      </c>
      <c r="M66" s="121">
        <v>437.46</v>
      </c>
      <c r="N66" s="121">
        <v>491.31</v>
      </c>
      <c r="O66" s="121">
        <v>491.31</v>
      </c>
      <c r="P66" s="121">
        <v>513.46</v>
      </c>
      <c r="Q66" s="121">
        <v>513.46</v>
      </c>
      <c r="R66" s="121">
        <v>539.77</v>
      </c>
    </row>
    <row r="67" spans="1:18" ht="12.75">
      <c r="A67" s="118">
        <f>calculations!G203</f>
        <v>0</v>
      </c>
      <c r="B67" s="119" t="str">
        <f>calculations!B203</f>
        <v>Garfield County Library</v>
      </c>
      <c r="C67" s="120" t="str">
        <f>calculations!E203</f>
        <v>23533 #1</v>
      </c>
      <c r="D67" s="121">
        <f>calculations!Y203</f>
        <v>532.2085385301158</v>
      </c>
      <c r="E67" s="125"/>
      <c r="F67" s="121">
        <v>583.66</v>
      </c>
      <c r="G67" s="121">
        <v>583.66</v>
      </c>
      <c r="H67" s="121">
        <v>583.66</v>
      </c>
      <c r="I67" s="121">
        <v>583.66</v>
      </c>
      <c r="J67" s="121">
        <v>583.68</v>
      </c>
      <c r="K67" s="121">
        <v>583.68</v>
      </c>
      <c r="L67" s="121">
        <v>583.68</v>
      </c>
      <c r="M67" s="121">
        <v>583.68</v>
      </c>
      <c r="N67" s="121">
        <v>655.52</v>
      </c>
      <c r="O67" s="121">
        <v>655.52</v>
      </c>
      <c r="P67" s="121">
        <v>682.28</v>
      </c>
      <c r="Q67" s="121">
        <v>682.28</v>
      </c>
      <c r="R67" s="121">
        <v>703.48</v>
      </c>
    </row>
    <row r="68" spans="1:18" ht="12.75">
      <c r="A68" s="118">
        <f>calculations!G208</f>
        <v>0</v>
      </c>
      <c r="B68" s="119" t="str">
        <f>calculations!B208</f>
        <v>George McCone Memorial County Library</v>
      </c>
      <c r="C68" s="120" t="str">
        <f>calculations!E208</f>
        <v>23545 #1</v>
      </c>
      <c r="D68" s="121">
        <f>calculations!Y208</f>
        <v>396.5259505060417</v>
      </c>
      <c r="E68" s="125"/>
      <c r="F68" s="121">
        <v>453.38</v>
      </c>
      <c r="G68" s="121">
        <v>453.38</v>
      </c>
      <c r="H68" s="121">
        <v>453.38</v>
      </c>
      <c r="I68" s="121">
        <v>453.38</v>
      </c>
      <c r="J68" s="121">
        <v>453.38</v>
      </c>
      <c r="K68" s="121">
        <v>453.38</v>
      </c>
      <c r="L68" s="121">
        <v>453.38</v>
      </c>
      <c r="M68" s="121">
        <v>453.38</v>
      </c>
      <c r="N68" s="121">
        <v>509.19</v>
      </c>
      <c r="O68" s="121">
        <v>509.19</v>
      </c>
      <c r="P68" s="121">
        <v>518.55</v>
      </c>
      <c r="Q68" s="121">
        <v>518.55</v>
      </c>
      <c r="R68" s="121">
        <v>551.44</v>
      </c>
    </row>
    <row r="69" spans="1:18" ht="12.75">
      <c r="A69" s="118">
        <f>calculations!G213</f>
        <v>0</v>
      </c>
      <c r="B69" s="119" t="str">
        <f>calculations!B213</f>
        <v>Henry A Malley Memorial Library</v>
      </c>
      <c r="C69" s="120" t="str">
        <f>calculations!E213</f>
        <v>23554 #1</v>
      </c>
      <c r="D69" s="121">
        <f>calculations!Y213</f>
        <v>456.6550259816835</v>
      </c>
      <c r="E69" s="125"/>
      <c r="F69" s="121">
        <v>505.95</v>
      </c>
      <c r="G69" s="121">
        <v>505.95</v>
      </c>
      <c r="H69" s="121">
        <v>505.95</v>
      </c>
      <c r="I69" s="121">
        <v>505.95</v>
      </c>
      <c r="J69" s="121">
        <v>505.96</v>
      </c>
      <c r="K69" s="121">
        <v>505.96</v>
      </c>
      <c r="L69" s="121">
        <v>505.96</v>
      </c>
      <c r="M69" s="121">
        <v>505.96</v>
      </c>
      <c r="N69" s="121">
        <v>568.23</v>
      </c>
      <c r="O69" s="121">
        <v>568.23</v>
      </c>
      <c r="P69" s="121">
        <v>576.71</v>
      </c>
      <c r="Q69" s="121">
        <v>576.71</v>
      </c>
      <c r="R69" s="121">
        <v>611.48</v>
      </c>
    </row>
    <row r="70" spans="1:18" ht="12.75">
      <c r="A70" s="118">
        <f>calculations!G218</f>
        <v>0</v>
      </c>
      <c r="B70" s="119" t="str">
        <f>calculations!B218</f>
        <v>Prairie County Library</v>
      </c>
      <c r="C70" s="120" t="str">
        <f>calculations!E218</f>
        <v>23556 #1</v>
      </c>
      <c r="D70" s="121">
        <f>calculations!Y218</f>
        <v>264.1579244712829</v>
      </c>
      <c r="E70" s="125"/>
      <c r="F70" s="121">
        <v>288.11</v>
      </c>
      <c r="G70" s="121">
        <v>288.11</v>
      </c>
      <c r="H70" s="121">
        <v>288.11</v>
      </c>
      <c r="I70" s="121">
        <v>288.11</v>
      </c>
      <c r="J70" s="121">
        <v>288.11</v>
      </c>
      <c r="K70" s="121">
        <v>288.11</v>
      </c>
      <c r="L70" s="121">
        <v>288.11</v>
      </c>
      <c r="M70" s="121">
        <v>288.11</v>
      </c>
      <c r="N70" s="121">
        <v>323.57</v>
      </c>
      <c r="O70" s="121">
        <v>323.57</v>
      </c>
      <c r="P70" s="121">
        <v>345.53</v>
      </c>
      <c r="Q70" s="121">
        <v>345.53</v>
      </c>
      <c r="R70" s="121">
        <v>353.7</v>
      </c>
    </row>
    <row r="71" spans="1:18" ht="12.75">
      <c r="A71" s="118">
        <f>calculations!G223</f>
        <v>0</v>
      </c>
      <c r="B71" s="119" t="str">
        <f>calculations!B223</f>
        <v>Sidney-Richland County Library</v>
      </c>
      <c r="C71" s="120">
        <f>calculations!E223</f>
        <v>23558</v>
      </c>
      <c r="D71" s="121">
        <f>calculations!Y223</f>
        <v>1071.8283630127785</v>
      </c>
      <c r="E71" s="125"/>
      <c r="F71" s="121">
        <v>1153.27</v>
      </c>
      <c r="G71" s="121">
        <v>1153.27</v>
      </c>
      <c r="H71" s="121">
        <v>1153.27</v>
      </c>
      <c r="I71" s="121">
        <v>1153.27</v>
      </c>
      <c r="J71" s="121">
        <v>1153.3</v>
      </c>
      <c r="K71" s="121">
        <v>1153.3</v>
      </c>
      <c r="L71" s="121">
        <v>1153.3</v>
      </c>
      <c r="M71" s="121">
        <v>1153.3</v>
      </c>
      <c r="N71" s="121">
        <v>1295.25</v>
      </c>
      <c r="O71" s="121">
        <v>1295.25</v>
      </c>
      <c r="P71" s="121">
        <v>1372.09</v>
      </c>
      <c r="Q71" s="121">
        <v>1372.09</v>
      </c>
      <c r="R71" s="121">
        <v>1437.26</v>
      </c>
    </row>
    <row r="72" spans="1:18" ht="12.75">
      <c r="A72" s="118">
        <f>calculations!G228</f>
        <v>0</v>
      </c>
      <c r="B72" s="119" t="str">
        <f>calculations!B228</f>
        <v>Rosebud County Library</v>
      </c>
      <c r="C72" s="120">
        <f>calculations!E228</f>
        <v>23560</v>
      </c>
      <c r="D72" s="121">
        <f>calculations!Y228</f>
        <v>1290.6522410848245</v>
      </c>
      <c r="E72" s="125"/>
      <c r="F72" s="121">
        <v>1412.78</v>
      </c>
      <c r="G72" s="121">
        <v>1412.78</v>
      </c>
      <c r="H72" s="121">
        <v>1412.78</v>
      </c>
      <c r="I72" s="121">
        <v>1412.78</v>
      </c>
      <c r="J72" s="121">
        <v>1412.81</v>
      </c>
      <c r="K72" s="121">
        <v>1412.81</v>
      </c>
      <c r="L72" s="121">
        <v>1412.81</v>
      </c>
      <c r="M72" s="121">
        <v>1412.81</v>
      </c>
      <c r="N72" s="121">
        <v>1586.72</v>
      </c>
      <c r="O72" s="121">
        <v>1586.72</v>
      </c>
      <c r="P72" s="121">
        <v>1695.52</v>
      </c>
      <c r="Q72" s="121">
        <v>1695.52</v>
      </c>
      <c r="R72" s="121">
        <v>1818.01</v>
      </c>
    </row>
    <row r="73" spans="1:18" ht="12.75">
      <c r="A73" s="118">
        <f>calculations!G233</f>
        <v>0</v>
      </c>
      <c r="B73" s="119" t="str">
        <f>calculations!B233</f>
        <v>Wibaux Public Library</v>
      </c>
      <c r="C73" s="120" t="str">
        <f>calculations!E233</f>
        <v>23571 #1</v>
      </c>
      <c r="D73" s="121">
        <f>calculations!Y233</f>
        <v>172.71736404978</v>
      </c>
      <c r="E73" s="125"/>
      <c r="F73" s="121">
        <v>192.1</v>
      </c>
      <c r="G73" s="121">
        <v>192.1</v>
      </c>
      <c r="H73" s="121">
        <v>192.1</v>
      </c>
      <c r="I73" s="121">
        <v>192.1</v>
      </c>
      <c r="J73" s="121">
        <v>192.1</v>
      </c>
      <c r="K73" s="121">
        <v>192.1</v>
      </c>
      <c r="L73" s="121">
        <v>192.1</v>
      </c>
      <c r="M73" s="121">
        <v>192.1</v>
      </c>
      <c r="N73" s="121">
        <v>215.75</v>
      </c>
      <c r="O73" s="121">
        <v>215.75</v>
      </c>
      <c r="P73" s="121">
        <v>229.34</v>
      </c>
      <c r="Q73" s="121">
        <v>229.34</v>
      </c>
      <c r="R73" s="121">
        <v>233.75</v>
      </c>
    </row>
    <row r="74" spans="1:18" ht="12.75">
      <c r="A74" s="118">
        <f>calculations!G238</f>
        <v>0</v>
      </c>
      <c r="B74" s="119">
        <f>calculations!B238</f>
        <v>0</v>
      </c>
      <c r="C74" s="120">
        <f>calculations!E238</f>
        <v>23568</v>
      </c>
      <c r="D74" s="121">
        <f>calculations!Y238</f>
        <v>153.7415329015144</v>
      </c>
      <c r="E74" s="125"/>
      <c r="F74" s="121">
        <v>180.57</v>
      </c>
      <c r="G74" s="121">
        <v>180.57</v>
      </c>
      <c r="H74" s="121">
        <v>180.57</v>
      </c>
      <c r="I74" s="121">
        <v>180.57</v>
      </c>
      <c r="J74" s="121">
        <v>180.57</v>
      </c>
      <c r="K74" s="121">
        <v>180.57</v>
      </c>
      <c r="L74" s="121">
        <v>180.57</v>
      </c>
      <c r="M74" s="121">
        <v>180.57</v>
      </c>
      <c r="N74" s="121">
        <v>202.8</v>
      </c>
      <c r="O74" s="121">
        <v>202.8</v>
      </c>
      <c r="P74" s="121">
        <f>208.12+0.01</f>
        <v>208.13</v>
      </c>
      <c r="Q74" s="121">
        <f>208.12+0.01</f>
        <v>208.13</v>
      </c>
      <c r="R74" s="121">
        <v>213.76</v>
      </c>
    </row>
    <row r="75" ht="12.75">
      <c r="E75" s="125"/>
    </row>
    <row r="76" ht="12.75">
      <c r="E76" s="125"/>
    </row>
    <row r="77" spans="1:20" s="1" customFormat="1" ht="15">
      <c r="A77" s="1" t="str">
        <f>calculations!A242</f>
        <v>South Central Federation</v>
      </c>
      <c r="C77" s="110"/>
      <c r="D77" s="111">
        <f>calculations!Y242</f>
        <v>20936.345187177012</v>
      </c>
      <c r="E77" s="125"/>
      <c r="F77" s="111">
        <f>SUM(F79:F95)</f>
        <v>20763.1</v>
      </c>
      <c r="G77" s="111">
        <f aca="true" t="shared" si="5" ref="G77:R77">SUM(G79:G95)</f>
        <v>20763.1</v>
      </c>
      <c r="H77" s="111">
        <f t="shared" si="5"/>
        <v>20763.1</v>
      </c>
      <c r="I77" s="111">
        <f t="shared" si="5"/>
        <v>20763.1</v>
      </c>
      <c r="J77" s="111">
        <f t="shared" si="5"/>
        <v>20763.14</v>
      </c>
      <c r="K77" s="111">
        <f t="shared" si="5"/>
        <v>20763.14</v>
      </c>
      <c r="L77" s="111">
        <f t="shared" si="5"/>
        <v>20763.14</v>
      </c>
      <c r="M77" s="111">
        <f t="shared" si="5"/>
        <v>19848.64</v>
      </c>
      <c r="N77" s="111">
        <f t="shared" si="5"/>
        <v>23318.77</v>
      </c>
      <c r="O77" s="111">
        <f t="shared" si="5"/>
        <v>22394.41</v>
      </c>
      <c r="P77" s="111">
        <f t="shared" si="5"/>
        <v>22530.219999999998</v>
      </c>
      <c r="Q77" s="111">
        <f t="shared" si="5"/>
        <v>22530.219999999998</v>
      </c>
      <c r="R77" s="111">
        <f t="shared" si="5"/>
        <v>22483.5</v>
      </c>
      <c r="S77"/>
      <c r="T77"/>
    </row>
    <row r="78" spans="3:20" s="8" customFormat="1" ht="15">
      <c r="C78" s="116"/>
      <c r="D78" s="117"/>
      <c r="E78" s="125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/>
      <c r="T78" s="1"/>
    </row>
    <row r="79" spans="1:20" ht="12.75">
      <c r="A79" s="112">
        <f>calculations!G246</f>
        <v>0</v>
      </c>
      <c r="B79" s="113" t="str">
        <f>calculations!B246</f>
        <v>Big Horn County Library</v>
      </c>
      <c r="C79" s="114">
        <f>calculations!E246</f>
        <v>23518</v>
      </c>
      <c r="D79" s="115">
        <f>calculations!Y246</f>
        <v>1618.1304039004256</v>
      </c>
      <c r="E79" s="125"/>
      <c r="F79" s="115">
        <v>1733.79</v>
      </c>
      <c r="G79" s="115">
        <v>1733.79</v>
      </c>
      <c r="H79" s="115">
        <v>1733.79</v>
      </c>
      <c r="I79" s="115">
        <v>1733.79</v>
      </c>
      <c r="J79" s="115">
        <v>1733.79</v>
      </c>
      <c r="K79" s="115">
        <v>1733.79</v>
      </c>
      <c r="L79" s="115">
        <v>1733.79</v>
      </c>
      <c r="M79" s="115">
        <v>1733.79</v>
      </c>
      <c r="N79" s="115">
        <v>1947.19</v>
      </c>
      <c r="O79" s="115">
        <v>1947.19</v>
      </c>
      <c r="P79" s="115">
        <v>1984.08</v>
      </c>
      <c r="Q79" s="115">
        <v>1984.08</v>
      </c>
      <c r="R79" s="115">
        <v>1966.46</v>
      </c>
      <c r="T79" s="8"/>
    </row>
    <row r="80" spans="1:18" ht="12.75">
      <c r="A80" s="118">
        <f>calculations!G250</f>
        <v>0</v>
      </c>
      <c r="B80" s="119" t="str">
        <f>calculations!B250</f>
        <v>Bridger Public Library</v>
      </c>
      <c r="C80" s="120">
        <f>calculations!E250</f>
        <v>23438</v>
      </c>
      <c r="D80" s="121">
        <f>calculations!Y250</f>
        <v>304.78754227705076</v>
      </c>
      <c r="E80" s="125"/>
      <c r="F80" s="121">
        <v>275.83</v>
      </c>
      <c r="G80" s="121">
        <v>275.83</v>
      </c>
      <c r="H80" s="121">
        <v>275.83</v>
      </c>
      <c r="I80" s="121">
        <v>275.83</v>
      </c>
      <c r="J80" s="121">
        <v>269.94</v>
      </c>
      <c r="K80" s="121">
        <v>269.94</v>
      </c>
      <c r="L80" s="121">
        <v>269.94</v>
      </c>
      <c r="M80" s="121">
        <v>121.35</v>
      </c>
      <c r="N80" s="121">
        <v>303.17</v>
      </c>
      <c r="O80" s="121">
        <v>303.17</v>
      </c>
      <c r="P80" s="121">
        <v>309.72</v>
      </c>
      <c r="Q80" s="121">
        <v>309.72</v>
      </c>
      <c r="R80" s="121">
        <v>296.61</v>
      </c>
    </row>
    <row r="81" spans="1:18" ht="12.75">
      <c r="A81" s="118">
        <f>calculations!G252</f>
        <v>0</v>
      </c>
      <c r="B81" s="119" t="str">
        <f>calculations!B252</f>
        <v>Joliet Public Library</v>
      </c>
      <c r="C81" s="120">
        <f>calculations!E252</f>
        <v>35647</v>
      </c>
      <c r="D81" s="121">
        <f>calculations!Y252</f>
        <v>227.20359740900727</v>
      </c>
      <c r="E81" s="125"/>
      <c r="F81" s="121">
        <v>241.21</v>
      </c>
      <c r="G81" s="121">
        <v>241.21</v>
      </c>
      <c r="H81" s="121">
        <v>241.21</v>
      </c>
      <c r="I81" s="121">
        <v>241.21</v>
      </c>
      <c r="J81" s="121">
        <v>263.09</v>
      </c>
      <c r="K81" s="121">
        <v>227.46</v>
      </c>
      <c r="L81" s="121">
        <v>227.46</v>
      </c>
      <c r="M81" s="121">
        <v>0</v>
      </c>
      <c r="N81" s="121">
        <v>295.47</v>
      </c>
      <c r="O81" s="121">
        <v>295.47</v>
      </c>
      <c r="P81" s="121">
        <v>299.28</v>
      </c>
      <c r="Q81" s="121">
        <v>299.28</v>
      </c>
      <c r="R81" s="121">
        <v>291.68</v>
      </c>
    </row>
    <row r="82" spans="1:18" ht="12.75">
      <c r="A82" s="118">
        <f>calculations!G254</f>
        <v>0</v>
      </c>
      <c r="B82" s="119" t="str">
        <f>calculations!B254</f>
        <v>Red Lodge Carnegie Library</v>
      </c>
      <c r="C82" s="120" t="str">
        <f>calculations!E254</f>
        <v>23492 #4</v>
      </c>
      <c r="D82" s="121">
        <f>calculations!Y254</f>
        <v>566.6476302158031</v>
      </c>
      <c r="E82" s="125"/>
      <c r="F82" s="121">
        <v>621.43</v>
      </c>
      <c r="G82" s="121">
        <v>621.43</v>
      </c>
      <c r="H82" s="121">
        <v>621.43</v>
      </c>
      <c r="I82" s="121">
        <v>621.43</v>
      </c>
      <c r="J82" s="121">
        <v>605.44</v>
      </c>
      <c r="K82" s="121">
        <v>641.07</v>
      </c>
      <c r="L82" s="121">
        <v>641.07</v>
      </c>
      <c r="M82" s="121">
        <v>320.24</v>
      </c>
      <c r="N82" s="121">
        <v>679.96</v>
      </c>
      <c r="O82" s="121"/>
      <c r="P82" s="121"/>
      <c r="Q82" s="121"/>
      <c r="R82" s="121"/>
    </row>
    <row r="83" spans="1:18" ht="12.75">
      <c r="A83" s="118">
        <f>calculations!G259</f>
        <v>0</v>
      </c>
      <c r="B83" s="119" t="str">
        <f>calculations!B259</f>
        <v>Denton Public Library</v>
      </c>
      <c r="C83" s="120" t="str">
        <f>calculations!E259</f>
        <v>23451 #1</v>
      </c>
      <c r="D83" s="121">
        <f>calculations!Y259</f>
        <v>69.37258458949177</v>
      </c>
      <c r="E83" s="125"/>
      <c r="F83" s="121">
        <v>80.71</v>
      </c>
      <c r="G83" s="121">
        <v>80.71</v>
      </c>
      <c r="H83" s="121">
        <v>80.71</v>
      </c>
      <c r="I83" s="121">
        <v>80.71</v>
      </c>
      <c r="J83" s="121">
        <v>40.38</v>
      </c>
      <c r="K83" s="121">
        <v>50.9</v>
      </c>
      <c r="L83" s="121">
        <v>50.9</v>
      </c>
      <c r="M83" s="121">
        <v>50.9</v>
      </c>
      <c r="N83" s="121">
        <v>57.16</v>
      </c>
      <c r="O83" s="121">
        <v>57.16</v>
      </c>
      <c r="P83" s="121">
        <v>65.13</v>
      </c>
      <c r="Q83" s="121">
        <v>65.13</v>
      </c>
      <c r="R83" s="121">
        <v>63.6</v>
      </c>
    </row>
    <row r="84" spans="1:18" ht="12.75">
      <c r="A84" s="118">
        <f>calculations!G261</f>
        <v>0</v>
      </c>
      <c r="B84" s="119" t="str">
        <f>calculations!B261</f>
        <v>Lewistown Public Library</v>
      </c>
      <c r="C84" s="120">
        <f>calculations!E261</f>
        <v>23476</v>
      </c>
      <c r="D84" s="121">
        <f>calculations!Y261</f>
        <v>1248.377661993475</v>
      </c>
      <c r="E84" s="125"/>
      <c r="F84" s="121">
        <v>1385.02</v>
      </c>
      <c r="G84" s="121">
        <v>1385.02</v>
      </c>
      <c r="H84" s="121">
        <v>1385.02</v>
      </c>
      <c r="I84" s="121">
        <v>1385.02</v>
      </c>
      <c r="J84" s="121">
        <v>1506.84</v>
      </c>
      <c r="K84" s="121">
        <v>1511.15</v>
      </c>
      <c r="L84" s="121">
        <v>1511.15</v>
      </c>
      <c r="M84" s="121">
        <v>1511.15</v>
      </c>
      <c r="N84" s="121">
        <v>1697.16</v>
      </c>
      <c r="O84" s="121">
        <v>1697.16</v>
      </c>
      <c r="P84" s="121">
        <v>1766.1</v>
      </c>
      <c r="Q84" s="121">
        <v>1766.1</v>
      </c>
      <c r="R84" s="121">
        <v>1853.29</v>
      </c>
    </row>
    <row r="85" spans="1:18" ht="12.75">
      <c r="A85" s="118">
        <f>calculations!G263</f>
        <v>0</v>
      </c>
      <c r="B85" s="119" t="str">
        <f>calculations!B263</f>
        <v>Moore Public Library</v>
      </c>
      <c r="C85" s="120">
        <f>calculations!E263</f>
        <v>2610</v>
      </c>
      <c r="D85" s="121">
        <f>calculations!Y263</f>
        <v>61.607570448882214</v>
      </c>
      <c r="E85" s="125"/>
      <c r="F85" s="121">
        <v>65.12</v>
      </c>
      <c r="G85" s="121">
        <v>65.12</v>
      </c>
      <c r="H85" s="121">
        <v>65.12</v>
      </c>
      <c r="I85" s="121">
        <v>65.12</v>
      </c>
      <c r="J85" s="121">
        <v>24.94</v>
      </c>
      <c r="K85" s="121">
        <v>31.05</v>
      </c>
      <c r="L85" s="121">
        <v>31.05</v>
      </c>
      <c r="M85" s="121">
        <v>31.05</v>
      </c>
      <c r="N85" s="121">
        <v>34.87</v>
      </c>
      <c r="O85" s="121">
        <v>34.87</v>
      </c>
      <c r="P85" s="121">
        <v>38.54</v>
      </c>
      <c r="Q85" s="121">
        <v>38.54</v>
      </c>
      <c r="R85" s="121">
        <v>34.86</v>
      </c>
    </row>
    <row r="86" spans="1:18" ht="12.75">
      <c r="A86" s="118">
        <f>calculations!G265</f>
        <v>0</v>
      </c>
      <c r="B86" s="119" t="str">
        <f>calculations!B265</f>
        <v>Dorothy Asbjornson Community Library</v>
      </c>
      <c r="C86" s="120">
        <f>calculations!E265</f>
        <v>138</v>
      </c>
      <c r="D86" s="121">
        <f>calculations!Y265</f>
        <v>63.49836042265433</v>
      </c>
      <c r="E86" s="125"/>
      <c r="F86" s="121">
        <v>62.21</v>
      </c>
      <c r="G86" s="121">
        <v>62.21</v>
      </c>
      <c r="H86" s="121">
        <v>62.21</v>
      </c>
      <c r="I86" s="121">
        <v>62.21</v>
      </c>
      <c r="J86" s="121">
        <v>20.94</v>
      </c>
      <c r="K86" s="121"/>
      <c r="L86" s="121"/>
      <c r="M86" s="121"/>
      <c r="N86" s="121"/>
      <c r="O86" s="121"/>
      <c r="P86" s="121"/>
      <c r="Q86" s="121"/>
      <c r="R86" s="121"/>
    </row>
    <row r="87" spans="1:18" ht="12.75">
      <c r="A87" s="118">
        <f>calculations!G270</f>
        <v>0</v>
      </c>
      <c r="B87" s="119" t="str">
        <f>calculations!B270</f>
        <v>Judith Basin County Free Library</v>
      </c>
      <c r="C87" s="120">
        <f>calculations!E270</f>
        <v>23539</v>
      </c>
      <c r="D87" s="121">
        <f>calculations!Y270</f>
        <v>357.14043029230896</v>
      </c>
      <c r="E87" s="125"/>
      <c r="F87" s="121">
        <v>412.1</v>
      </c>
      <c r="G87" s="121">
        <v>412.1</v>
      </c>
      <c r="H87" s="121">
        <v>412.1</v>
      </c>
      <c r="I87" s="121">
        <v>412.1</v>
      </c>
      <c r="J87" s="121">
        <v>412.1</v>
      </c>
      <c r="K87" s="121">
        <v>412.1</v>
      </c>
      <c r="L87" s="121">
        <v>412.1</v>
      </c>
      <c r="M87" s="121">
        <v>412.1</v>
      </c>
      <c r="N87" s="121">
        <v>462.82</v>
      </c>
      <c r="O87" s="121">
        <v>462.82</v>
      </c>
      <c r="P87" s="121">
        <v>468.71</v>
      </c>
      <c r="Q87" s="121">
        <v>468.71</v>
      </c>
      <c r="R87" s="121">
        <v>474.57</v>
      </c>
    </row>
    <row r="88" spans="1:18" ht="12.75">
      <c r="A88" s="118">
        <f>calculations!G275</f>
        <v>0</v>
      </c>
      <c r="B88" s="119" t="str">
        <f>calculations!B275</f>
        <v>Roundup School-Community Library</v>
      </c>
      <c r="C88" s="120">
        <f>calculations!E275</f>
        <v>23412</v>
      </c>
      <c r="D88" s="121">
        <f>calculations!Y275</f>
        <v>580.3181591296225</v>
      </c>
      <c r="E88" s="125"/>
      <c r="F88" s="121">
        <v>624.6</v>
      </c>
      <c r="G88" s="121">
        <v>624.6</v>
      </c>
      <c r="H88" s="121">
        <v>624.6</v>
      </c>
      <c r="I88" s="121">
        <v>624.6</v>
      </c>
      <c r="J88" s="121">
        <v>624.6</v>
      </c>
      <c r="K88" s="121">
        <v>624.6</v>
      </c>
      <c r="L88" s="121">
        <v>624.6</v>
      </c>
      <c r="M88" s="121">
        <v>624.6</v>
      </c>
      <c r="N88" s="121">
        <v>701.48</v>
      </c>
      <c r="O88" s="121">
        <v>701.48</v>
      </c>
      <c r="P88" s="121">
        <v>728.55</v>
      </c>
      <c r="Q88" s="121">
        <v>728.55</v>
      </c>
      <c r="R88" s="121">
        <v>725.15</v>
      </c>
    </row>
    <row r="89" spans="1:18" ht="12.75">
      <c r="A89" s="118">
        <f>calculations!G280</f>
        <v>0</v>
      </c>
      <c r="B89" s="119" t="str">
        <f>calculations!B280</f>
        <v>Petroleum County School-Community Library</v>
      </c>
      <c r="C89" s="120">
        <f>calculations!E280</f>
        <v>23551</v>
      </c>
      <c r="D89" s="121">
        <f>calculations!Y280</f>
        <v>194.6058493318884</v>
      </c>
      <c r="E89" s="125"/>
      <c r="F89" s="121">
        <v>210.71</v>
      </c>
      <c r="G89" s="121">
        <v>210.71</v>
      </c>
      <c r="H89" s="121">
        <v>210.71</v>
      </c>
      <c r="I89" s="121">
        <v>210.71</v>
      </c>
      <c r="J89" s="121">
        <v>210.71</v>
      </c>
      <c r="K89" s="121">
        <v>210.71</v>
      </c>
      <c r="L89" s="121">
        <v>210.71</v>
      </c>
      <c r="M89" s="121">
        <v>210.71</v>
      </c>
      <c r="N89" s="121">
        <v>236.64</v>
      </c>
      <c r="O89" s="121">
        <v>236.64</v>
      </c>
      <c r="P89" s="121">
        <v>242.35</v>
      </c>
      <c r="Q89" s="121">
        <v>242.35</v>
      </c>
      <c r="R89" s="121">
        <v>252.27</v>
      </c>
    </row>
    <row r="90" spans="1:18" ht="12.75">
      <c r="A90" s="118">
        <f>calculations!G285</f>
        <v>0</v>
      </c>
      <c r="B90" s="119" t="str">
        <f>calculations!B285</f>
        <v>Stillwater County Library</v>
      </c>
      <c r="C90" s="120" t="str">
        <f>calculations!E285</f>
        <v>23564 #1</v>
      </c>
      <c r="D90" s="121">
        <f>calculations!Y285</f>
        <v>988.6181252916741</v>
      </c>
      <c r="E90" s="125"/>
      <c r="F90" s="121">
        <v>980.43</v>
      </c>
      <c r="G90" s="121">
        <v>980.43</v>
      </c>
      <c r="H90" s="121">
        <v>980.43</v>
      </c>
      <c r="I90" s="121">
        <v>980.43</v>
      </c>
      <c r="J90" s="121">
        <v>980.43</v>
      </c>
      <c r="K90" s="121">
        <v>980.43</v>
      </c>
      <c r="L90" s="121">
        <v>980.43</v>
      </c>
      <c r="M90" s="121">
        <v>980.43</v>
      </c>
      <c r="N90" s="121">
        <v>1101.1</v>
      </c>
      <c r="O90" s="121">
        <v>1101.1</v>
      </c>
      <c r="P90" s="121">
        <v>1110.32</v>
      </c>
      <c r="Q90" s="121">
        <v>1110.32</v>
      </c>
      <c r="R90" s="121">
        <v>1039.65</v>
      </c>
    </row>
    <row r="91" spans="1:18" ht="12.75">
      <c r="A91" s="118">
        <f>calculations!G290</f>
        <v>0</v>
      </c>
      <c r="B91" s="119" t="str">
        <f>calculations!B290</f>
        <v>Carnegie Public Library</v>
      </c>
      <c r="C91" s="120">
        <f>calculations!E290</f>
        <v>23435</v>
      </c>
      <c r="D91" s="121">
        <f>calculations!Y290</f>
        <v>498.86776319947757</v>
      </c>
      <c r="E91" s="125"/>
      <c r="F91" s="121">
        <v>536.27</v>
      </c>
      <c r="G91" s="121">
        <v>536.27</v>
      </c>
      <c r="H91" s="121">
        <v>536.27</v>
      </c>
      <c r="I91" s="121">
        <v>536.27</v>
      </c>
      <c r="J91" s="121">
        <v>536.27</v>
      </c>
      <c r="K91" s="121">
        <v>536.27</v>
      </c>
      <c r="L91" s="121">
        <v>536.27</v>
      </c>
      <c r="M91" s="121">
        <v>536.27</v>
      </c>
      <c r="N91" s="121">
        <v>602.28</v>
      </c>
      <c r="O91" s="121">
        <v>602.28</v>
      </c>
      <c r="P91" s="121">
        <v>592.34</v>
      </c>
      <c r="Q91" s="121">
        <v>592.34</v>
      </c>
      <c r="R91" s="121">
        <v>590.83</v>
      </c>
    </row>
    <row r="92" spans="1:18" ht="12.75">
      <c r="A92" s="118">
        <f>calculations!G295</f>
        <v>0</v>
      </c>
      <c r="B92" s="119" t="str">
        <f>calculations!B295</f>
        <v>Harlowton Public Library</v>
      </c>
      <c r="C92" s="120" t="str">
        <f>calculations!E295</f>
        <v>23467 #2</v>
      </c>
      <c r="D92" s="121">
        <f>calculations!Y295</f>
        <v>325.36579093770683</v>
      </c>
      <c r="E92" s="125"/>
      <c r="F92" s="121">
        <v>362.36</v>
      </c>
      <c r="G92" s="121">
        <v>362.36</v>
      </c>
      <c r="H92" s="121">
        <v>362.36</v>
      </c>
      <c r="I92" s="121">
        <v>362.36</v>
      </c>
      <c r="J92" s="121">
        <v>362.36</v>
      </c>
      <c r="K92" s="121">
        <v>362.36</v>
      </c>
      <c r="L92" s="121">
        <v>362.36</v>
      </c>
      <c r="M92" s="121">
        <v>362.36</v>
      </c>
      <c r="N92" s="121">
        <v>406.97</v>
      </c>
      <c r="O92" s="121">
        <v>406.97</v>
      </c>
      <c r="P92" s="121">
        <v>427.32</v>
      </c>
      <c r="Q92" s="121">
        <v>427.32</v>
      </c>
      <c r="R92" s="121">
        <v>435.64</v>
      </c>
    </row>
    <row r="93" spans="1:18" ht="12.75">
      <c r="A93" s="118">
        <f>calculations!G299</f>
        <v>0</v>
      </c>
      <c r="B93" s="119" t="str">
        <f>calculations!B299</f>
        <v>Parmly Billings Library</v>
      </c>
      <c r="C93" s="120">
        <f>calculations!E299</f>
        <v>23436</v>
      </c>
      <c r="D93" s="121">
        <f>calculations!Y299</f>
        <v>13025.719084688819</v>
      </c>
      <c r="E93" s="125"/>
      <c r="F93" s="121">
        <v>12321.75</v>
      </c>
      <c r="G93" s="121">
        <v>12321.75</v>
      </c>
      <c r="H93" s="121">
        <v>12321.75</v>
      </c>
      <c r="I93" s="121">
        <v>12321.75</v>
      </c>
      <c r="J93" s="121">
        <v>12321.75</v>
      </c>
      <c r="K93" s="121">
        <v>12321.75</v>
      </c>
      <c r="L93" s="121">
        <v>12321.75</v>
      </c>
      <c r="M93" s="121">
        <v>12321.75</v>
      </c>
      <c r="N93" s="121">
        <v>13838.38</v>
      </c>
      <c r="O93" s="121">
        <v>13838.38</v>
      </c>
      <c r="P93" s="121">
        <v>13798.64</v>
      </c>
      <c r="Q93" s="121">
        <v>13798.64</v>
      </c>
      <c r="R93" s="121">
        <v>13742.53</v>
      </c>
    </row>
    <row r="94" spans="1:18" ht="12.75">
      <c r="A94" s="118">
        <f>calculations!G301</f>
        <v>0</v>
      </c>
      <c r="B94" s="119" t="str">
        <f>calculations!B301</f>
        <v>Laurel Public Library</v>
      </c>
      <c r="C94" s="120" t="str">
        <f>calculations!E301</f>
        <v>23475 #1</v>
      </c>
      <c r="D94" s="121">
        <f>calculations!Y301</f>
        <v>619.5067028669343</v>
      </c>
      <c r="E94" s="125"/>
      <c r="F94" s="121">
        <v>631.94</v>
      </c>
      <c r="G94" s="121">
        <v>631.94</v>
      </c>
      <c r="H94" s="121">
        <v>631.94</v>
      </c>
      <c r="I94" s="121">
        <v>631.94</v>
      </c>
      <c r="J94" s="121">
        <v>631.94</v>
      </c>
      <c r="K94" s="121">
        <v>631.94</v>
      </c>
      <c r="L94" s="121">
        <v>631.94</v>
      </c>
      <c r="M94" s="121">
        <v>631.94</v>
      </c>
      <c r="N94" s="121">
        <v>709.72</v>
      </c>
      <c r="O94" s="121">
        <v>709.72</v>
      </c>
      <c r="P94" s="121">
        <v>699.14</v>
      </c>
      <c r="Q94" s="121">
        <v>699.14</v>
      </c>
      <c r="R94" s="121">
        <v>716.36</v>
      </c>
    </row>
    <row r="95" spans="1:18" ht="12.75">
      <c r="A95" s="118">
        <f>calculations!G306</f>
        <v>0</v>
      </c>
      <c r="B95" s="119">
        <f>calculations!B306</f>
        <v>0</v>
      </c>
      <c r="C95" s="120" t="str">
        <f>calculations!E306</f>
        <v>23535 #2</v>
      </c>
      <c r="D95" s="121">
        <f>calculations!Y306</f>
        <v>186.57793018178853</v>
      </c>
      <c r="E95" s="125"/>
      <c r="F95" s="121">
        <v>217.62</v>
      </c>
      <c r="G95" s="121">
        <v>217.62</v>
      </c>
      <c r="H95" s="121">
        <v>217.62</v>
      </c>
      <c r="I95" s="121">
        <v>217.62</v>
      </c>
      <c r="J95" s="121">
        <v>217.62</v>
      </c>
      <c r="K95" s="121">
        <v>217.62</v>
      </c>
      <c r="L95" s="121">
        <v>217.62</v>
      </c>
      <c r="M95" s="121">
        <v>0</v>
      </c>
      <c r="N95" s="121">
        <v>244.4</v>
      </c>
      <c r="O95" s="121"/>
      <c r="P95" s="121"/>
      <c r="Q95" s="121"/>
      <c r="R95" s="121"/>
    </row>
    <row r="96" ht="12.75">
      <c r="E96" s="125"/>
    </row>
    <row r="97" ht="12.75">
      <c r="E97" s="125"/>
    </row>
    <row r="98" spans="1:20" s="1" customFormat="1" ht="15">
      <c r="A98" s="1" t="str">
        <f>calculations!A310</f>
        <v>Tamarack Federation</v>
      </c>
      <c r="C98" s="110"/>
      <c r="D98" s="111">
        <f>calculations!Y310</f>
        <v>29326.57702087245</v>
      </c>
      <c r="E98" s="125"/>
      <c r="F98" s="111">
        <f>SUM(F100:F113)</f>
        <v>27968.600000000002</v>
      </c>
      <c r="G98" s="111">
        <f aca="true" t="shared" si="6" ref="G98:R98">SUM(G100:G113)</f>
        <v>27968.600000000002</v>
      </c>
      <c r="H98" s="111">
        <f t="shared" si="6"/>
        <v>27968.600000000002</v>
      </c>
      <c r="I98" s="111">
        <f t="shared" si="6"/>
        <v>27968.600000000002</v>
      </c>
      <c r="J98" s="111">
        <f t="shared" si="6"/>
        <v>27968.739999999998</v>
      </c>
      <c r="K98" s="111">
        <f t="shared" si="6"/>
        <v>27968.739999999998</v>
      </c>
      <c r="L98" s="111">
        <f t="shared" si="6"/>
        <v>27968.739999999998</v>
      </c>
      <c r="M98" s="111">
        <f t="shared" si="6"/>
        <v>27968.64</v>
      </c>
      <c r="N98" s="111">
        <f t="shared" si="6"/>
        <v>31411.16</v>
      </c>
      <c r="O98" s="111">
        <f t="shared" si="6"/>
        <v>31411.16</v>
      </c>
      <c r="P98" s="111">
        <f t="shared" si="6"/>
        <v>30779.32</v>
      </c>
      <c r="Q98" s="111">
        <f t="shared" si="6"/>
        <v>30779.320000000003</v>
      </c>
      <c r="R98" s="111">
        <f t="shared" si="6"/>
        <v>29778.319999999996</v>
      </c>
      <c r="S98"/>
      <c r="T98"/>
    </row>
    <row r="99" spans="3:20" s="8" customFormat="1" ht="15">
      <c r="C99" s="116"/>
      <c r="D99" s="117"/>
      <c r="E99" s="125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/>
      <c r="T99" s="1"/>
    </row>
    <row r="100" spans="1:20" ht="12.75">
      <c r="A100" s="112">
        <f>calculations!G313</f>
        <v>0</v>
      </c>
      <c r="B100" s="113" t="str">
        <f>calculations!B313</f>
        <v>Flathead County Library System</v>
      </c>
      <c r="C100" s="114" t="str">
        <f>calculations!E313</f>
        <v>23531 #1</v>
      </c>
      <c r="D100" s="115">
        <f>calculations!Y313</f>
        <v>8091.428271599646</v>
      </c>
      <c r="E100" s="125"/>
      <c r="F100" s="115">
        <v>7809.23</v>
      </c>
      <c r="G100" s="115">
        <v>7809.23</v>
      </c>
      <c r="H100" s="115">
        <v>7809.23</v>
      </c>
      <c r="I100" s="115">
        <v>7809.23</v>
      </c>
      <c r="J100" s="115">
        <v>7809.24</v>
      </c>
      <c r="K100" s="115">
        <v>7809.24</v>
      </c>
      <c r="L100" s="115">
        <v>7809.24</v>
      </c>
      <c r="M100" s="115">
        <v>7809.24</v>
      </c>
      <c r="N100" s="115">
        <v>8770.44</v>
      </c>
      <c r="O100" s="115">
        <v>8770.44</v>
      </c>
      <c r="P100" s="115">
        <v>8659.68</v>
      </c>
      <c r="Q100" s="115">
        <v>8659.68</v>
      </c>
      <c r="R100" s="115">
        <v>8345.97</v>
      </c>
      <c r="T100" s="8"/>
    </row>
    <row r="101" spans="1:18" ht="12.75">
      <c r="A101" s="118">
        <f>calculations!G315</f>
        <v>0</v>
      </c>
      <c r="B101" s="119" t="str">
        <f>calculations!B315</f>
        <v>Whitefish Community Library</v>
      </c>
      <c r="C101" s="120">
        <f>calculations!E315</f>
        <v>0</v>
      </c>
      <c r="D101" s="121">
        <f>calculations!Y315</f>
        <v>608.7166483207379</v>
      </c>
      <c r="E101" s="125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</row>
    <row r="102" spans="1:18" ht="12.75">
      <c r="A102" s="118">
        <f>calculations!G319</f>
        <v>0</v>
      </c>
      <c r="B102" s="119" t="str">
        <f>calculations!B319</f>
        <v>North Lake County Library District</v>
      </c>
      <c r="C102" s="120" t="str">
        <f>calculations!E319</f>
        <v>19218 #1</v>
      </c>
      <c r="D102" s="121">
        <f>calculations!Y319</f>
        <v>1537.1386365303115</v>
      </c>
      <c r="E102" s="125"/>
      <c r="F102" s="121">
        <v>1223.01</v>
      </c>
      <c r="G102" s="121">
        <v>1223.01</v>
      </c>
      <c r="H102" s="121">
        <v>1223.01</v>
      </c>
      <c r="I102" s="121">
        <v>1223.01</v>
      </c>
      <c r="J102" s="121">
        <v>1223.02</v>
      </c>
      <c r="K102" s="121">
        <v>1223.02</v>
      </c>
      <c r="L102" s="121">
        <v>1223.02</v>
      </c>
      <c r="M102" s="121">
        <v>1223.02</v>
      </c>
      <c r="N102" s="121">
        <v>1373.55</v>
      </c>
      <c r="O102" s="121">
        <v>1373.55</v>
      </c>
      <c r="P102" s="121">
        <v>1390.81</v>
      </c>
      <c r="Q102" s="121">
        <v>1390.81</v>
      </c>
      <c r="R102" s="121">
        <v>1305.74</v>
      </c>
    </row>
    <row r="103" spans="1:18" ht="12.75">
      <c r="A103" s="118">
        <f>calculations!G321</f>
        <v>0</v>
      </c>
      <c r="B103" s="119" t="str">
        <f>calculations!B321</f>
        <v>Ronan City Library</v>
      </c>
      <c r="C103" s="120">
        <f>calculations!E321</f>
        <v>23493</v>
      </c>
      <c r="D103" s="121">
        <f>calculations!Y321</f>
        <v>580.0445781573522</v>
      </c>
      <c r="E103" s="125"/>
      <c r="F103" s="121">
        <v>907.13</v>
      </c>
      <c r="G103" s="121">
        <v>907.13</v>
      </c>
      <c r="H103" s="121">
        <v>907.13</v>
      </c>
      <c r="I103" s="121">
        <v>907.13</v>
      </c>
      <c r="J103" s="121">
        <v>907.14</v>
      </c>
      <c r="K103" s="121">
        <v>907.14</v>
      </c>
      <c r="L103" s="121">
        <v>907.14</v>
      </c>
      <c r="M103" s="121">
        <v>907.14</v>
      </c>
      <c r="N103" s="121">
        <v>1018.8</v>
      </c>
      <c r="O103" s="121">
        <v>1018.8</v>
      </c>
      <c r="P103" s="121">
        <v>988.33</v>
      </c>
      <c r="Q103" s="121">
        <v>988.33</v>
      </c>
      <c r="R103" s="121">
        <v>940.75</v>
      </c>
    </row>
    <row r="104" spans="1:18" ht="12.75">
      <c r="A104" s="118">
        <f>calculations!G323</f>
        <v>0</v>
      </c>
      <c r="B104" s="119" t="str">
        <f>calculations!B323</f>
        <v>St. Ignatius School-Community Library</v>
      </c>
      <c r="C104" s="120">
        <f>calculations!E323</f>
        <v>35648</v>
      </c>
      <c r="D104" s="121">
        <f>calculations!Y323</f>
        <v>622.5868485106831</v>
      </c>
      <c r="E104" s="125"/>
      <c r="F104" s="121">
        <v>617.93</v>
      </c>
      <c r="G104" s="121">
        <v>617.93</v>
      </c>
      <c r="H104" s="121">
        <v>617.93</v>
      </c>
      <c r="I104" s="121">
        <v>617.93</v>
      </c>
      <c r="J104" s="121">
        <v>617.94</v>
      </c>
      <c r="K104" s="121">
        <v>617.94</v>
      </c>
      <c r="L104" s="121">
        <v>617.94</v>
      </c>
      <c r="M104" s="121">
        <v>617.94</v>
      </c>
      <c r="N104" s="121">
        <v>694</v>
      </c>
      <c r="O104" s="121">
        <v>694</v>
      </c>
      <c r="P104" s="121">
        <v>676.11</v>
      </c>
      <c r="Q104" s="121">
        <v>676.11</v>
      </c>
      <c r="R104" s="121">
        <v>652.99</v>
      </c>
    </row>
    <row r="105" spans="1:18" ht="12.75">
      <c r="A105" s="118">
        <f>calculations!G328</f>
        <v>0</v>
      </c>
      <c r="B105" s="119" t="str">
        <f>calculations!B328</f>
        <v>Lincoln County Public Libraries</v>
      </c>
      <c r="C105" s="120" t="str">
        <f>calculations!E328</f>
        <v>23543 #1</v>
      </c>
      <c r="D105" s="121">
        <f>calculations!Y328</f>
        <v>2110.99373984433</v>
      </c>
      <c r="E105" s="125"/>
      <c r="F105" s="121">
        <v>2203.3</v>
      </c>
      <c r="G105" s="121">
        <v>2203.3</v>
      </c>
      <c r="H105" s="121">
        <v>2203.3</v>
      </c>
      <c r="I105" s="121">
        <v>2203.3</v>
      </c>
      <c r="J105" s="121">
        <v>2203.3</v>
      </c>
      <c r="K105" s="121">
        <v>2203.3</v>
      </c>
      <c r="L105" s="121">
        <v>2203.3</v>
      </c>
      <c r="M105" s="121">
        <v>2203.3</v>
      </c>
      <c r="N105" s="121">
        <v>2474.49</v>
      </c>
      <c r="O105" s="121">
        <v>2474.49</v>
      </c>
      <c r="P105" s="121">
        <v>2511.22</v>
      </c>
      <c r="Q105" s="121">
        <v>2511.22</v>
      </c>
      <c r="R105" s="121">
        <v>2539.15</v>
      </c>
    </row>
    <row r="106" spans="1:18" ht="12.75">
      <c r="A106" s="118">
        <f>calculations!G333</f>
        <v>0</v>
      </c>
      <c r="B106" s="119" t="str">
        <f>calculations!B333</f>
        <v>Mineral County Public Library</v>
      </c>
      <c r="C106" s="120">
        <f>calculations!E333</f>
        <v>23547</v>
      </c>
      <c r="D106" s="121">
        <f>calculations!Y333</f>
        <v>493.13160671939</v>
      </c>
      <c r="E106" s="125"/>
      <c r="F106" s="121">
        <v>500.92</v>
      </c>
      <c r="G106" s="121">
        <v>500.92</v>
      </c>
      <c r="H106" s="121">
        <v>500.92</v>
      </c>
      <c r="I106" s="121">
        <v>500.92</v>
      </c>
      <c r="J106" s="121">
        <v>500.91</v>
      </c>
      <c r="K106" s="121">
        <v>500.91</v>
      </c>
      <c r="L106" s="121">
        <v>500.91</v>
      </c>
      <c r="M106" s="121">
        <v>500.91</v>
      </c>
      <c r="N106" s="121">
        <v>562.57</v>
      </c>
      <c r="O106" s="121">
        <v>562.57</v>
      </c>
      <c r="P106" s="121">
        <f>559.21+0.01</f>
        <v>559.22</v>
      </c>
      <c r="Q106" s="121">
        <f>559.21+0.01</f>
        <v>559.22</v>
      </c>
      <c r="R106" s="121">
        <v>559.55</v>
      </c>
    </row>
    <row r="107" spans="1:18" ht="12.75">
      <c r="A107" s="118">
        <f>calculations!G338</f>
        <v>0</v>
      </c>
      <c r="B107" s="119" t="str">
        <f>calculations!B338</f>
        <v>Missoula Public Library</v>
      </c>
      <c r="C107" s="120">
        <f>calculations!E338</f>
        <v>23548</v>
      </c>
      <c r="D107" s="121">
        <f>calculations!Y338</f>
        <v>10138.045472043334</v>
      </c>
      <c r="E107" s="125"/>
      <c r="F107" s="121">
        <v>9657.34</v>
      </c>
      <c r="G107" s="121">
        <v>9657.34</v>
      </c>
      <c r="H107" s="121">
        <v>9657.34</v>
      </c>
      <c r="I107" s="121">
        <v>9657.34</v>
      </c>
      <c r="J107" s="121">
        <v>9657.34</v>
      </c>
      <c r="K107" s="121">
        <v>9657.34</v>
      </c>
      <c r="L107" s="121">
        <v>9657.34</v>
      </c>
      <c r="M107" s="121">
        <v>9657.34</v>
      </c>
      <c r="N107" s="121">
        <v>10846.02</v>
      </c>
      <c r="O107" s="121">
        <v>10846.02</v>
      </c>
      <c r="P107" s="121">
        <v>10309.63</v>
      </c>
      <c r="Q107" s="121">
        <v>10309.63</v>
      </c>
      <c r="R107" s="121">
        <v>10177.5</v>
      </c>
    </row>
    <row r="108" spans="1:18" ht="12.75">
      <c r="A108" s="118">
        <f>calculations!G343</f>
        <v>0</v>
      </c>
      <c r="B108" s="119" t="str">
        <f>calculations!B343</f>
        <v>Darby Community Public Library</v>
      </c>
      <c r="C108" s="120" t="str">
        <f>calculations!E343</f>
        <v>16574 #3</v>
      </c>
      <c r="D108" s="121">
        <f>calculations!Y343</f>
        <v>518.7992926817215</v>
      </c>
      <c r="E108" s="125"/>
      <c r="F108" s="121">
        <v>585.33</v>
      </c>
      <c r="G108" s="121">
        <v>585.33</v>
      </c>
      <c r="H108" s="121">
        <v>585.33</v>
      </c>
      <c r="I108" s="121">
        <v>585.33</v>
      </c>
      <c r="J108" s="121">
        <v>518.4</v>
      </c>
      <c r="K108" s="121">
        <v>518.4</v>
      </c>
      <c r="L108" s="121">
        <v>518.4</v>
      </c>
      <c r="M108" s="121">
        <v>585.34</v>
      </c>
      <c r="N108" s="121">
        <v>657.38</v>
      </c>
      <c r="O108" s="121">
        <v>657.38</v>
      </c>
      <c r="P108" s="121">
        <v>588.39</v>
      </c>
      <c r="Q108" s="121">
        <v>349.75</v>
      </c>
      <c r="R108" s="121">
        <v>308.9</v>
      </c>
    </row>
    <row r="109" spans="1:18" ht="12.75">
      <c r="A109" s="118">
        <f>calculations!G345</f>
        <v>0</v>
      </c>
      <c r="B109" s="119" t="str">
        <f>calculations!B345</f>
        <v>Bitterroot Public Library</v>
      </c>
      <c r="C109" s="120">
        <f>calculations!E345</f>
        <v>23464</v>
      </c>
      <c r="D109" s="121">
        <f>calculations!Y345</f>
        <v>2377.9594121907135</v>
      </c>
      <c r="E109" s="125"/>
      <c r="F109" s="121">
        <v>2188.11</v>
      </c>
      <c r="G109" s="121">
        <v>2188.11</v>
      </c>
      <c r="H109" s="121">
        <v>2188.11</v>
      </c>
      <c r="I109" s="121">
        <v>2188.11</v>
      </c>
      <c r="J109" s="121">
        <v>2405.71</v>
      </c>
      <c r="K109" s="121">
        <v>2405.71</v>
      </c>
      <c r="L109" s="121">
        <v>2405.71</v>
      </c>
      <c r="M109" s="121">
        <v>2188.13</v>
      </c>
      <c r="N109" s="121">
        <v>2457.46</v>
      </c>
      <c r="O109" s="121">
        <v>2457.46</v>
      </c>
      <c r="P109" s="121">
        <v>2675.05</v>
      </c>
      <c r="Q109" s="121">
        <v>2883.18</v>
      </c>
      <c r="R109" s="121">
        <v>2548.08</v>
      </c>
    </row>
    <row r="110" spans="1:18" ht="12.75">
      <c r="A110" s="118">
        <f>calculations!G350</f>
        <v>0</v>
      </c>
      <c r="B110" s="119" t="str">
        <f>calculations!B350</f>
        <v>North Valley Public Library</v>
      </c>
      <c r="C110" s="120">
        <f>calculations!E350</f>
        <v>24147</v>
      </c>
      <c r="D110" s="121">
        <f>calculations!Y350</f>
        <v>963.4319756501226</v>
      </c>
      <c r="E110" s="125"/>
      <c r="F110" s="121">
        <v>1001.47</v>
      </c>
      <c r="G110" s="121">
        <v>1001.47</v>
      </c>
      <c r="H110" s="121">
        <v>1001.47</v>
      </c>
      <c r="I110" s="121">
        <v>1001.47</v>
      </c>
      <c r="J110" s="121">
        <v>850.92</v>
      </c>
      <c r="K110" s="121">
        <v>850.92</v>
      </c>
      <c r="L110" s="121">
        <v>850.92</v>
      </c>
      <c r="M110" s="121">
        <v>1001.46</v>
      </c>
      <c r="N110" s="121">
        <v>1124.72</v>
      </c>
      <c r="O110" s="121">
        <v>1124.72</v>
      </c>
      <c r="P110" s="121">
        <v>963.57</v>
      </c>
      <c r="Q110" s="121">
        <v>994.08</v>
      </c>
      <c r="R110" s="121">
        <v>958.97</v>
      </c>
    </row>
    <row r="111" spans="1:18" ht="12.75">
      <c r="A111" s="118">
        <f>calculations!G357</f>
        <v>0</v>
      </c>
      <c r="B111" s="119" t="str">
        <f>calculations!B357</f>
        <v>Preston Town County Library</v>
      </c>
      <c r="C111" s="120" t="str">
        <f>calculations!E357</f>
        <v>21306 #1</v>
      </c>
      <c r="D111" s="121">
        <f>calculations!Y357</f>
        <v>232.379005513148</v>
      </c>
      <c r="E111" s="125"/>
      <c r="F111" s="121">
        <v>234.67</v>
      </c>
      <c r="G111" s="121">
        <v>234.67</v>
      </c>
      <c r="H111" s="121">
        <v>234.67</v>
      </c>
      <c r="I111" s="121">
        <v>234.67</v>
      </c>
      <c r="J111" s="121">
        <v>234.66</v>
      </c>
      <c r="K111" s="121">
        <v>234.66</v>
      </c>
      <c r="L111" s="121">
        <v>234.66</v>
      </c>
      <c r="M111" s="121">
        <v>234.66</v>
      </c>
      <c r="N111" s="121">
        <v>263.55</v>
      </c>
      <c r="O111" s="121">
        <v>263.55</v>
      </c>
      <c r="P111" s="121">
        <v>270.16</v>
      </c>
      <c r="Q111" s="121">
        <v>270.16</v>
      </c>
      <c r="R111" s="121">
        <v>268.42</v>
      </c>
    </row>
    <row r="112" spans="1:18" ht="12.75">
      <c r="A112" s="118">
        <f>calculations!G360</f>
        <v>0</v>
      </c>
      <c r="B112" s="119" t="str">
        <f>calculations!B360</f>
        <v>Plains Public Library District</v>
      </c>
      <c r="C112" s="120" t="str">
        <f>calculations!E360</f>
        <v>23488 #2</v>
      </c>
      <c r="D112" s="121">
        <f>calculations!Y360</f>
        <v>486.67901193675436</v>
      </c>
      <c r="E112" s="125"/>
      <c r="F112" s="121">
        <v>442.45</v>
      </c>
      <c r="G112" s="121">
        <v>442.45</v>
      </c>
      <c r="H112" s="121">
        <v>442.45</v>
      </c>
      <c r="I112" s="121">
        <v>442.45</v>
      </c>
      <c r="J112" s="121">
        <v>442.45</v>
      </c>
      <c r="K112" s="121">
        <v>442.45</v>
      </c>
      <c r="L112" s="121">
        <v>442.45</v>
      </c>
      <c r="M112" s="121">
        <v>442.45</v>
      </c>
      <c r="N112" s="121">
        <v>496.9</v>
      </c>
      <c r="O112" s="121">
        <v>496.9</v>
      </c>
      <c r="P112" s="121">
        <v>492.82</v>
      </c>
      <c r="Q112" s="121">
        <v>492.82</v>
      </c>
      <c r="R112" s="121">
        <v>485.55</v>
      </c>
    </row>
    <row r="113" spans="1:18" ht="12.75">
      <c r="A113" s="118">
        <f>calculations!G362</f>
        <v>0</v>
      </c>
      <c r="B113" s="119" t="str">
        <f>calculations!B362</f>
        <v>Thompson Falls Public Library</v>
      </c>
      <c r="C113" s="120">
        <f>calculations!E362</f>
        <v>23503</v>
      </c>
      <c r="D113" s="121">
        <f>calculations!Y362</f>
        <v>565.2425211742034</v>
      </c>
      <c r="E113" s="125"/>
      <c r="F113" s="121">
        <v>597.71</v>
      </c>
      <c r="G113" s="121">
        <v>597.71</v>
      </c>
      <c r="H113" s="121">
        <v>597.71</v>
      </c>
      <c r="I113" s="121">
        <v>597.71</v>
      </c>
      <c r="J113" s="121">
        <v>597.71</v>
      </c>
      <c r="K113" s="121">
        <v>597.71</v>
      </c>
      <c r="L113" s="121">
        <v>597.71</v>
      </c>
      <c r="M113" s="121">
        <v>597.71</v>
      </c>
      <c r="N113" s="121">
        <v>671.28</v>
      </c>
      <c r="O113" s="121">
        <v>671.28</v>
      </c>
      <c r="P113" s="121">
        <v>694.33</v>
      </c>
      <c r="Q113" s="121">
        <v>694.33</v>
      </c>
      <c r="R113" s="121">
        <v>686.75</v>
      </c>
    </row>
  </sheetData>
  <sheetProtection/>
  <conditionalFormatting sqref="A10:D20 A34:D34 A43:D43 A62:D62 A78:D78 A99:D99 A40:D41 A59:D60 A75:D76 A96:D97 A114:D114 A22:D32">
    <cfRule type="expression" priority="14" dxfId="738" stopIfTrue="1">
      <formula>$A10="HOLD"</formula>
    </cfRule>
  </conditionalFormatting>
  <conditionalFormatting sqref="A35:D39">
    <cfRule type="expression" priority="12" dxfId="738" stopIfTrue="1">
      <formula>$A35="HOLD"</formula>
    </cfRule>
  </conditionalFormatting>
  <conditionalFormatting sqref="A44:D58">
    <cfRule type="expression" priority="11" dxfId="738" stopIfTrue="1">
      <formula>$A44="HOLD"</formula>
    </cfRule>
  </conditionalFormatting>
  <conditionalFormatting sqref="A63:D74">
    <cfRule type="expression" priority="10" dxfId="738" stopIfTrue="1">
      <formula>$A63="HOLD"</formula>
    </cfRule>
  </conditionalFormatting>
  <conditionalFormatting sqref="A79:D95">
    <cfRule type="expression" priority="9" dxfId="738" stopIfTrue="1">
      <formula>$A79="HOLD"</formula>
    </cfRule>
  </conditionalFormatting>
  <conditionalFormatting sqref="A100:D113">
    <cfRule type="expression" priority="8" dxfId="738" stopIfTrue="1">
      <formula>$A100="HOLD"</formula>
    </cfRule>
  </conditionalFormatting>
  <conditionalFormatting sqref="A21:D21">
    <cfRule type="expression" priority="1" dxfId="738" stopIfTrue="1">
      <formula>$A21="HOLD"</formula>
    </cfRule>
  </conditionalFormatting>
  <printOptions/>
  <pageMargins left="0.5" right="0.5" top="0.5" bottom="0.5" header="0.3" footer="0.3"/>
  <pageSetup fitToHeight="0" fitToWidth="1" horizontalDpi="600" verticalDpi="600" orientation="landscape" paperSize="17" scale="80" r:id="rId1"/>
  <rowBreaks count="1" manualBreakCount="1">
    <brk id="6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87"/>
  <sheetViews>
    <sheetView view="pageBreakPreview" zoomScale="60" zoomScalePageLayoutView="0" workbookViewId="0" topLeftCell="A10">
      <selection activeCell="F262" sqref="F262"/>
    </sheetView>
  </sheetViews>
  <sheetFormatPr defaultColWidth="9.140625" defaultRowHeight="12.75"/>
  <cols>
    <col min="1" max="1" width="27.57421875" style="0" customWidth="1"/>
    <col min="2" max="6" width="12.57421875" style="0" customWidth="1"/>
  </cols>
  <sheetData>
    <row r="1" ht="15.75">
      <c r="A1" s="122" t="str">
        <f>calculations!A1</f>
        <v>Montana Public Libraries</v>
      </c>
    </row>
    <row r="2" ht="15.75">
      <c r="A2" s="122" t="str">
        <f>calculations!A2</f>
        <v>FY 2012</v>
      </c>
    </row>
    <row r="3" ht="15.75">
      <c r="A3" s="44" t="str">
        <f>calculations!A3</f>
        <v>Base Grant/Equalization State Aid</v>
      </c>
    </row>
    <row r="5" spans="2:6" ht="12.75">
      <c r="B5" s="18" t="str">
        <f>calculations!L4</f>
        <v>Service Area</v>
      </c>
      <c r="C5" s="88" t="str">
        <f>calculations!N4</f>
        <v>State Aid</v>
      </c>
      <c r="D5" s="64" t="str">
        <f>calculations!U4</f>
        <v>Service Area</v>
      </c>
      <c r="E5" s="88" t="str">
        <f>calculations!W4</f>
        <v>State Aid</v>
      </c>
      <c r="F5" s="88" t="str">
        <f>calculations!Y4</f>
        <v>Total</v>
      </c>
    </row>
    <row r="6" spans="2:6" ht="12.75">
      <c r="B6" s="18" t="str">
        <f>calculations!L5</f>
        <v>Pop</v>
      </c>
      <c r="C6" s="88" t="str">
        <f>calculations!N5</f>
        <v>Per Capita</v>
      </c>
      <c r="D6" s="64" t="str">
        <f>calculations!U5</f>
        <v>Sq Miles</v>
      </c>
      <c r="E6" s="88" t="str">
        <f>calculations!W5</f>
        <v>Per Sq Mi</v>
      </c>
      <c r="F6" s="88" t="str">
        <f>calculations!Y5</f>
        <v>State Aid</v>
      </c>
    </row>
    <row r="8" spans="1:6" ht="15.75">
      <c r="A8" s="44" t="str">
        <f>calculations!A8</f>
        <v>Grand Total</v>
      </c>
      <c r="B8" s="41">
        <f>calculations!L8</f>
        <v>989415</v>
      </c>
      <c r="C8" s="91">
        <f>calculations!N8</f>
        <v>89642.39423404554</v>
      </c>
      <c r="D8" s="65">
        <f>calculations!U8</f>
        <v>145556.297</v>
      </c>
      <c r="E8" s="91">
        <f>calculations!W8</f>
        <v>13187.605765954448</v>
      </c>
      <c r="F8" s="91">
        <f>calculations!Y8</f>
        <v>102830</v>
      </c>
    </row>
    <row r="9" spans="1:6" ht="12.75">
      <c r="A9" s="11"/>
      <c r="B9" s="18"/>
      <c r="C9" s="88"/>
      <c r="D9" s="64"/>
      <c r="E9" s="90"/>
      <c r="F9" s="90"/>
    </row>
    <row r="10" spans="1:6" ht="15">
      <c r="A10" s="40" t="str">
        <f>calculations!A10</f>
        <v>Broad Valleys Federation</v>
      </c>
      <c r="B10" s="41">
        <f>calculations!L10</f>
        <v>257994</v>
      </c>
      <c r="C10" s="91">
        <f>calculations!N10</f>
        <v>23374.620212972663</v>
      </c>
      <c r="D10" s="65">
        <f>calculations!U10</f>
        <v>28747.459</v>
      </c>
      <c r="E10" s="91">
        <f>calculations!W10</f>
        <v>2604.5603239339007</v>
      </c>
      <c r="F10" s="91">
        <f>calculations!Y10</f>
        <v>25979.18053690656</v>
      </c>
    </row>
    <row r="11" spans="1:6" ht="12.75">
      <c r="A11" s="4"/>
      <c r="B11" s="5"/>
      <c r="C11" s="92"/>
      <c r="D11" s="66"/>
      <c r="E11" s="96"/>
      <c r="F11" s="96"/>
    </row>
    <row r="12" spans="1:6" ht="12.75">
      <c r="A12" s="97" t="str">
        <f>calculations!A12</f>
        <v>Beaverhead County</v>
      </c>
      <c r="B12" s="98">
        <f>calculations!L12</f>
        <v>9246</v>
      </c>
      <c r="C12" s="98">
        <f>calculations!N12</f>
        <v>837.7006383448655</v>
      </c>
      <c r="D12" s="100">
        <f>calculations!U12</f>
        <v>5542.613</v>
      </c>
      <c r="E12" s="100">
        <f>calculations!W12</f>
        <v>502.1685537744484</v>
      </c>
      <c r="F12" s="99">
        <f>calculations!Y12</f>
        <v>1339.869192119314</v>
      </c>
    </row>
    <row r="13" spans="1:6" ht="12.75">
      <c r="A13" s="97" t="str">
        <f>calculations!A17</f>
        <v>Broadwater County</v>
      </c>
      <c r="B13" s="98">
        <f>calculations!L17</f>
        <v>5612</v>
      </c>
      <c r="C13" s="98">
        <f>calculations!N17</f>
        <v>508.45511382126165</v>
      </c>
      <c r="D13" s="100">
        <f>calculations!U17</f>
        <v>1191.484</v>
      </c>
      <c r="E13" s="98">
        <f>calculations!W17</f>
        <v>107.9501305837869</v>
      </c>
      <c r="F13" s="99">
        <f>calculations!Y17</f>
        <v>616.4052444050485</v>
      </c>
    </row>
    <row r="14" spans="1:6" ht="12.75">
      <c r="A14" s="97" t="str">
        <f>calculations!A22</f>
        <v>Deer Lodge County</v>
      </c>
      <c r="B14" s="98">
        <f>calculations!L22</f>
        <v>9298</v>
      </c>
      <c r="C14" s="98">
        <f>calculations!N22</f>
        <v>842.4119116732164</v>
      </c>
      <c r="D14" s="100">
        <f>calculations!U22</f>
        <v>736.937</v>
      </c>
      <c r="E14" s="98">
        <f>calculations!W22</f>
        <v>66.76753139951873</v>
      </c>
      <c r="F14" s="99">
        <f>calculations!Y22</f>
        <v>909.1794430727351</v>
      </c>
    </row>
    <row r="15" spans="1:6" ht="12.75">
      <c r="A15" s="97" t="str">
        <f>calculations!A27</f>
        <v>Gallatin County</v>
      </c>
      <c r="B15" s="98">
        <f>calculations!L27</f>
        <v>89512.99999999999</v>
      </c>
      <c r="C15" s="99">
        <f>calculations!N27</f>
        <v>8110.00402770538</v>
      </c>
      <c r="D15" s="100">
        <f>calculations!U27</f>
        <v>2752.2460000000005</v>
      </c>
      <c r="E15" s="99">
        <f>calculations!W27</f>
        <v>249.35736870885822</v>
      </c>
      <c r="F15" s="99">
        <f>calculations!Y27</f>
        <v>8359.361396414239</v>
      </c>
    </row>
    <row r="16" spans="1:6" ht="12.75">
      <c r="A16" s="97" t="str">
        <f>calculations!A39</f>
        <v>Granite County</v>
      </c>
      <c r="B16" s="98">
        <f>calculations!L39</f>
        <v>3079</v>
      </c>
      <c r="C16" s="99">
        <f>calculations!N39</f>
        <v>278.9617418844734</v>
      </c>
      <c r="D16" s="100">
        <f>calculations!U39</f>
        <v>1727.52</v>
      </c>
      <c r="E16" s="99">
        <f>calculations!W39</f>
        <v>156.51574808063185</v>
      </c>
      <c r="F16" s="99">
        <f>calculations!Y39</f>
        <v>435.47748996510524</v>
      </c>
    </row>
    <row r="17" spans="1:6" ht="12.75">
      <c r="A17" s="97" t="str">
        <f>calculations!A47</f>
        <v>Jefferson County</v>
      </c>
      <c r="B17" s="98">
        <f>calculations!L47</f>
        <v>11406</v>
      </c>
      <c r="C17" s="99">
        <f>calculations!N47</f>
        <v>1033.3996842917518</v>
      </c>
      <c r="D17" s="100">
        <f>calculations!U47</f>
        <v>1656.6999999999998</v>
      </c>
      <c r="E17" s="99">
        <f>calculations!W47</f>
        <v>150.09935621305846</v>
      </c>
      <c r="F17" s="99">
        <f>calculations!Y47</f>
        <v>1183.4990405048102</v>
      </c>
    </row>
    <row r="18" spans="1:6" ht="12.75">
      <c r="A18" s="97" t="str">
        <f>calculations!A54</f>
        <v>Lewis and Clark County</v>
      </c>
      <c r="B18" s="98">
        <f>calculations!L54</f>
        <v>63395</v>
      </c>
      <c r="C18" s="99">
        <f>calculations!N54</f>
        <v>5743.676397130948</v>
      </c>
      <c r="D18" s="100">
        <f>calculations!U54</f>
        <v>3461.03</v>
      </c>
      <c r="E18" s="99">
        <f>calculations!W54</f>
        <v>313.5741986081257</v>
      </c>
      <c r="F18" s="99">
        <f>calculations!Y54</f>
        <v>6057.250595739074</v>
      </c>
    </row>
    <row r="19" spans="1:6" ht="12.75">
      <c r="A19" s="97" t="str">
        <f>calculations!A59</f>
        <v>Madison County</v>
      </c>
      <c r="B19" s="98">
        <f>calculations!L59</f>
        <v>7690.999999999999</v>
      </c>
      <c r="C19" s="99">
        <f>calculations!N59</f>
        <v>696.8154455451395</v>
      </c>
      <c r="D19" s="100">
        <f>calculations!U59</f>
        <v>3586.6279999999997</v>
      </c>
      <c r="E19" s="99">
        <f>calculations!W59</f>
        <v>324.9535545214761</v>
      </c>
      <c r="F19" s="99">
        <f>calculations!Y59</f>
        <v>1021.7690000666156</v>
      </c>
    </row>
    <row r="20" spans="1:6" ht="12.75">
      <c r="A20" s="97" t="str">
        <f>calculations!A70</f>
        <v>Meagher County</v>
      </c>
      <c r="B20" s="98">
        <f>calculations!L70</f>
        <v>1891</v>
      </c>
      <c r="C20" s="99">
        <f>calculations!N70</f>
        <v>171.327266613686</v>
      </c>
      <c r="D20" s="100">
        <f>calculations!U70</f>
        <v>2391.85</v>
      </c>
      <c r="E20" s="99">
        <f>calculations!W70</f>
        <v>216.70498289262022</v>
      </c>
      <c r="F20" s="99">
        <f>calculations!Y70</f>
        <v>388.03224950630624</v>
      </c>
    </row>
    <row r="21" spans="1:6" ht="12.75">
      <c r="A21" s="97" t="str">
        <f>calculations!A75</f>
        <v>Park County</v>
      </c>
      <c r="B21" s="98">
        <f>calculations!L75</f>
        <v>15636</v>
      </c>
      <c r="C21" s="99">
        <f>calculations!N75</f>
        <v>1416.6436492710704</v>
      </c>
      <c r="D21" s="100">
        <f>calculations!U75</f>
        <v>2656.161</v>
      </c>
      <c r="E21" s="99">
        <f>calculations!W75</f>
        <v>240.65193221357737</v>
      </c>
      <c r="F21" s="99">
        <f>calculations!Y75</f>
        <v>1657.2955814846478</v>
      </c>
    </row>
    <row r="22" spans="1:6" ht="12.75">
      <c r="A22" s="97" t="str">
        <f>calculations!A80</f>
        <v>Powell County</v>
      </c>
      <c r="B22" s="98">
        <f>calculations!L80</f>
        <v>7027</v>
      </c>
      <c r="C22" s="99">
        <f>calculations!N80</f>
        <v>636.6561091985042</v>
      </c>
      <c r="D22" s="100">
        <f>calculations!U80</f>
        <v>2325.967</v>
      </c>
      <c r="E22" s="99">
        <f>calculations!W80</f>
        <v>210.73589018700972</v>
      </c>
      <c r="F22" s="99">
        <f>calculations!Y80</f>
        <v>847.3919993855138</v>
      </c>
    </row>
    <row r="23" spans="1:6" ht="12.75">
      <c r="A23" s="97" t="str">
        <f>calculations!A85</f>
        <v>Silver Bow County</v>
      </c>
      <c r="B23" s="98">
        <f>calculations!L85</f>
        <v>34200</v>
      </c>
      <c r="C23" s="99">
        <f>calculations!N85</f>
        <v>3098.5682274923643</v>
      </c>
      <c r="D23" s="100">
        <f>calculations!U85</f>
        <v>718.323</v>
      </c>
      <c r="E23" s="99">
        <f>calculations!W85</f>
        <v>65.0810767507894</v>
      </c>
      <c r="F23" s="99">
        <f>calculations!Y85</f>
        <v>3163.649304243154</v>
      </c>
    </row>
    <row r="24" spans="1:6" ht="12.75">
      <c r="A24" s="7"/>
      <c r="B24" s="5"/>
      <c r="C24" s="92"/>
      <c r="D24" s="66"/>
      <c r="E24" s="90"/>
      <c r="F24" s="90"/>
    </row>
    <row r="25" spans="1:6" ht="12.75">
      <c r="A25" s="7"/>
      <c r="B25" s="5"/>
      <c r="C25" s="92"/>
      <c r="D25" s="66"/>
      <c r="E25" s="90"/>
      <c r="F25" s="90"/>
    </row>
    <row r="26" spans="1:6" ht="15">
      <c r="A26" s="40" t="str">
        <f>calculations!A91</f>
        <v>Golden Plains Federation</v>
      </c>
      <c r="B26" s="41">
        <f>calculations!L91</f>
        <v>27182</v>
      </c>
      <c r="C26" s="91">
        <f>calculations!N91</f>
        <v>2462.7275309853053</v>
      </c>
      <c r="D26" s="65">
        <f>calculations!U91</f>
        <v>15519.251</v>
      </c>
      <c r="E26" s="91">
        <f>calculations!W91</f>
        <v>1406.0660252362309</v>
      </c>
      <c r="F26" s="91">
        <f>calculations!Y91</f>
        <v>3868.793556221536</v>
      </c>
    </row>
    <row r="27" spans="1:6" ht="12.75">
      <c r="A27" s="4"/>
      <c r="B27" s="5"/>
      <c r="C27" s="92"/>
      <c r="D27" s="66"/>
      <c r="E27" s="90"/>
      <c r="F27" s="90"/>
    </row>
    <row r="28" spans="1:6" ht="12.75">
      <c r="A28" s="97" t="str">
        <f>calculations!A93</f>
        <v>Daniels County</v>
      </c>
      <c r="B28" s="98">
        <f>calculations!L93</f>
        <v>1751</v>
      </c>
      <c r="C28" s="99">
        <f>calculations!N93</f>
        <v>158.6430691912026</v>
      </c>
      <c r="D28" s="100">
        <f>calculations!U93</f>
        <v>1426.136</v>
      </c>
      <c r="E28" s="99">
        <f>calculations!W93</f>
        <v>129.20993268079096</v>
      </c>
      <c r="F28" s="99">
        <f>calculations!Y93</f>
        <v>287.85300187199357</v>
      </c>
    </row>
    <row r="29" spans="1:6" ht="12.75">
      <c r="A29" s="97" t="str">
        <f>calculations!A98</f>
        <v>Phillips County</v>
      </c>
      <c r="B29" s="98">
        <f>calculations!L98</f>
        <v>4253</v>
      </c>
      <c r="C29" s="99">
        <f>calculations!N98</f>
        <v>385.32779741301243</v>
      </c>
      <c r="D29" s="100">
        <f>calculations!U98</f>
        <v>5139.878</v>
      </c>
      <c r="E29" s="99">
        <f>calculations!W98</f>
        <v>465.68019485342097</v>
      </c>
      <c r="F29" s="99">
        <f>calculations!Y98</f>
        <v>851.0079922664333</v>
      </c>
    </row>
    <row r="30" spans="1:6" ht="12.75">
      <c r="A30" s="97" t="str">
        <f>calculations!A103</f>
        <v>Roosevelt County</v>
      </c>
      <c r="B30" s="98">
        <f>calculations!L103</f>
        <v>10425</v>
      </c>
      <c r="C30" s="99">
        <f>calculations!N103</f>
        <v>944.5197009242075</v>
      </c>
      <c r="D30" s="100">
        <f>calculations!U103</f>
        <v>2355.652</v>
      </c>
      <c r="E30" s="99">
        <f>calculations!W103</f>
        <v>213.42539304762698</v>
      </c>
      <c r="F30" s="99">
        <f>calculations!Y103</f>
        <v>1157.9450939718345</v>
      </c>
    </row>
    <row r="31" spans="1:6" ht="12.75">
      <c r="A31" s="97" t="str">
        <f>calculations!A108</f>
        <v>Sheridan County</v>
      </c>
      <c r="B31" s="98">
        <f>calculations!L108</f>
        <v>3384</v>
      </c>
      <c r="C31" s="99">
        <f>calculations!N108</f>
        <v>306.595171983455</v>
      </c>
      <c r="D31" s="100">
        <f>calculations!U108</f>
        <v>1676.65</v>
      </c>
      <c r="E31" s="99">
        <f>calculations!W108</f>
        <v>151.90685434576235</v>
      </c>
      <c r="F31" s="99">
        <f>calculations!Y108</f>
        <v>458.5020263292173</v>
      </c>
    </row>
    <row r="32" spans="1:6" ht="12.75">
      <c r="A32" s="97" t="str">
        <f>calculations!A113</f>
        <v>Valley County</v>
      </c>
      <c r="B32" s="98">
        <f>calculations!L113</f>
        <v>7369</v>
      </c>
      <c r="C32" s="99">
        <f>calculations!N113</f>
        <v>667.6417914734278</v>
      </c>
      <c r="D32" s="100">
        <f>calculations!U113</f>
        <v>4920.935</v>
      </c>
      <c r="E32" s="99">
        <f>calculations!W113</f>
        <v>445.8436503086298</v>
      </c>
      <c r="F32" s="99">
        <f>calculations!Y113</f>
        <v>1113.4854417820575</v>
      </c>
    </row>
    <row r="33" spans="1:6" ht="12.75">
      <c r="A33" s="9"/>
      <c r="B33" s="10"/>
      <c r="C33" s="92"/>
      <c r="D33" s="66"/>
      <c r="E33" s="90"/>
      <c r="F33" s="90"/>
    </row>
    <row r="34" spans="1:6" ht="12.75">
      <c r="A34" s="9"/>
      <c r="B34" s="10"/>
      <c r="C34" s="92"/>
      <c r="D34" s="66"/>
      <c r="E34" s="90"/>
      <c r="F34" s="90"/>
    </row>
    <row r="35" spans="1:6" ht="15">
      <c r="A35" s="40" t="str">
        <f>calculations!A119</f>
        <v>Pathfinder Federation</v>
      </c>
      <c r="B35" s="41">
        <f>calculations!L119</f>
        <v>143015</v>
      </c>
      <c r="C35" s="91">
        <f>calculations!N119</f>
        <v>12957.360674117557</v>
      </c>
      <c r="D35" s="65">
        <f>calculations!U119</f>
        <v>24026.81</v>
      </c>
      <c r="E35" s="91">
        <f>calculations!W119</f>
        <v>2176.8628676606963</v>
      </c>
      <c r="F35" s="91">
        <f>calculations!Y119</f>
        <v>15134.223541778254</v>
      </c>
    </row>
    <row r="36" spans="1:6" ht="12.75">
      <c r="A36" s="4"/>
      <c r="B36" s="5"/>
      <c r="C36" s="92"/>
      <c r="D36" s="66"/>
      <c r="E36" s="90"/>
      <c r="F36" s="90"/>
    </row>
    <row r="37" spans="1:6" ht="12.75">
      <c r="A37" s="97" t="str">
        <f>calculations!A121</f>
        <v>Blaine County</v>
      </c>
      <c r="B37" s="98">
        <f>calculations!L121</f>
        <v>6491</v>
      </c>
      <c r="C37" s="99">
        <f>calculations!N121</f>
        <v>588.093753352425</v>
      </c>
      <c r="D37" s="100">
        <f>calculations!U121</f>
        <v>4226.245</v>
      </c>
      <c r="E37" s="99">
        <f>calculations!W121</f>
        <v>382.90375668416567</v>
      </c>
      <c r="F37" s="99">
        <f>calculations!Y121</f>
        <v>970.9975100365907</v>
      </c>
    </row>
    <row r="38" spans="1:6" ht="12.75">
      <c r="A38" s="97" t="str">
        <f>calculations!A128</f>
        <v>Cascade County</v>
      </c>
      <c r="B38" s="98">
        <f>calculations!L128</f>
        <v>81327</v>
      </c>
      <c r="C38" s="99">
        <f>calculations!N128</f>
        <v>7368.3408841307455</v>
      </c>
      <c r="D38" s="100">
        <f>calculations!U128</f>
        <v>2698.018</v>
      </c>
      <c r="E38" s="99">
        <f>calculations!W128</f>
        <v>244.4442354386694</v>
      </c>
      <c r="F38" s="99">
        <f>calculations!Y128</f>
        <v>7612.785119569416</v>
      </c>
    </row>
    <row r="39" spans="1:6" ht="12.75">
      <c r="A39" s="97" t="str">
        <f>calculations!A137</f>
        <v>Chouteau County</v>
      </c>
      <c r="B39" s="98">
        <f>calculations!L137</f>
        <v>5813</v>
      </c>
      <c r="C39" s="99">
        <f>calculations!N137</f>
        <v>526.6659972635414</v>
      </c>
      <c r="D39" s="100">
        <f>calculations!U137</f>
        <v>3973.437</v>
      </c>
      <c r="E39" s="99">
        <f>calculations!W137</f>
        <v>359.9989953842859</v>
      </c>
      <c r="F39" s="99">
        <f>calculations!Y137</f>
        <v>886.6649926478273</v>
      </c>
    </row>
    <row r="40" spans="1:6" ht="12.75">
      <c r="A40" s="97" t="str">
        <f>calculations!A142</f>
        <v>Glacier County</v>
      </c>
      <c r="B40" s="98">
        <f>calculations!L142</f>
        <v>13399</v>
      </c>
      <c r="C40" s="99">
        <f>calculations!N142</f>
        <v>1213.9682947418185</v>
      </c>
      <c r="D40" s="100">
        <f>calculations!U142</f>
        <v>2994.749</v>
      </c>
      <c r="E40" s="99">
        <f>calculations!W142</f>
        <v>271.32848247703305</v>
      </c>
      <c r="F40" s="99">
        <f>calculations!Y142</f>
        <v>1485.2967772188515</v>
      </c>
    </row>
    <row r="41" spans="1:6" ht="12.75">
      <c r="A41" s="97" t="str">
        <f>calculations!A147</f>
        <v>Hill County</v>
      </c>
      <c r="B41" s="98">
        <f>calculations!L147</f>
        <v>16096</v>
      </c>
      <c r="C41" s="99">
        <f>calculations!N147</f>
        <v>1458.3202979449443</v>
      </c>
      <c r="D41" s="100">
        <f>calculations!U147</f>
        <v>2896.382</v>
      </c>
      <c r="E41" s="99">
        <f>calculations!W147</f>
        <v>262.41629356376575</v>
      </c>
      <c r="F41" s="99">
        <f>calculations!Y147</f>
        <v>1720.73659150871</v>
      </c>
    </row>
    <row r="42" spans="1:6" ht="12.75">
      <c r="A42" s="97" t="str">
        <f>calculations!A152</f>
        <v>Liberty County</v>
      </c>
      <c r="B42" s="98">
        <f>calculations!L152</f>
        <v>2339</v>
      </c>
      <c r="C42" s="99">
        <f>calculations!N152</f>
        <v>211.91669836563275</v>
      </c>
      <c r="D42" s="100">
        <f>calculations!U152</f>
        <v>1429.801</v>
      </c>
      <c r="E42" s="99">
        <f>calculations!W152</f>
        <v>129.5419868490295</v>
      </c>
      <c r="F42" s="99">
        <f>calculations!Y152</f>
        <v>341.4586852146623</v>
      </c>
    </row>
    <row r="43" spans="1:6" ht="12.75">
      <c r="A43" s="97" t="str">
        <f>calculations!A157</f>
        <v>Pondera County</v>
      </c>
      <c r="B43" s="98">
        <f>calculations!L157</f>
        <v>6153</v>
      </c>
      <c r="C43" s="99">
        <f>calculations!N157</f>
        <v>557.4704767181438</v>
      </c>
      <c r="D43" s="100">
        <f>calculations!U157</f>
        <v>1624.668</v>
      </c>
      <c r="E43" s="99">
        <f>calculations!W157</f>
        <v>147.19721184279427</v>
      </c>
      <c r="F43" s="99">
        <f>calculations!Y157</f>
        <v>704.667688560938</v>
      </c>
    </row>
    <row r="44" spans="1:6" ht="12.75">
      <c r="A44" s="97" t="str">
        <f>calculations!A164</f>
        <v>Toole County</v>
      </c>
      <c r="B44" s="98">
        <f>calculations!L164</f>
        <v>5324</v>
      </c>
      <c r="C44" s="99">
        <f>calculations!N164</f>
        <v>482.36190769501013</v>
      </c>
      <c r="D44" s="100">
        <f>calculations!U164</f>
        <v>1910.908</v>
      </c>
      <c r="E44" s="99">
        <f>calculations!W164</f>
        <v>173.13095948716312</v>
      </c>
      <c r="F44" s="99">
        <f>calculations!Y164</f>
        <v>655.4928671821733</v>
      </c>
    </row>
    <row r="45" spans="1:6" ht="12.75">
      <c r="A45" s="97" t="str">
        <f>calculations!A169</f>
        <v>Teton County</v>
      </c>
      <c r="B45" s="98">
        <f>calculations!L169</f>
        <v>6073</v>
      </c>
      <c r="C45" s="99">
        <f>calculations!N169</f>
        <v>550.2223639052962</v>
      </c>
      <c r="D45" s="100">
        <f>calculations!U169</f>
        <v>2272.6020000000003</v>
      </c>
      <c r="E45" s="99">
        <f>calculations!W169</f>
        <v>205.90094593378956</v>
      </c>
      <c r="F45" s="99">
        <f>calculations!Y169</f>
        <v>756.1233098390858</v>
      </c>
    </row>
    <row r="46" spans="1:6" ht="12.75">
      <c r="A46" s="7"/>
      <c r="B46" s="5"/>
      <c r="C46" s="92"/>
      <c r="D46" s="66"/>
      <c r="E46" s="90"/>
      <c r="F46" s="90"/>
    </row>
    <row r="47" spans="1:6" ht="12.75">
      <c r="A47" s="7"/>
      <c r="B47" s="5"/>
      <c r="C47" s="92"/>
      <c r="D47" s="66"/>
      <c r="E47" s="90"/>
      <c r="F47" s="90"/>
    </row>
    <row r="48" spans="1:6" ht="15">
      <c r="A48" s="40" t="str">
        <f>calculations!A179</f>
        <v>Sagebrush Federation</v>
      </c>
      <c r="B48" s="41">
        <f>calculations!L179</f>
        <v>51291</v>
      </c>
      <c r="C48" s="91">
        <f>calculations!N179</f>
        <v>4647.036928547101</v>
      </c>
      <c r="D48" s="65">
        <f>calculations!U179</f>
        <v>32426.021</v>
      </c>
      <c r="E48" s="91">
        <f>calculations!W179</f>
        <v>2937.843228497081</v>
      </c>
      <c r="F48" s="91">
        <f>calculations!Y179</f>
        <v>7584.880157044183</v>
      </c>
    </row>
    <row r="49" spans="1:6" ht="12.75">
      <c r="A49" s="4"/>
      <c r="B49" s="5"/>
      <c r="C49" s="92"/>
      <c r="D49" s="66"/>
      <c r="E49" s="90"/>
      <c r="F49" s="90"/>
    </row>
    <row r="50" spans="1:6" ht="12.75">
      <c r="A50" s="97" t="str">
        <f>calculations!A181</f>
        <v>Carter County</v>
      </c>
      <c r="B50" s="98">
        <f>calculations!L181</f>
        <v>1160</v>
      </c>
      <c r="C50" s="99">
        <f>calculations!N181</f>
        <v>105.09763578629072</v>
      </c>
      <c r="D50" s="100">
        <f>calculations!U181</f>
        <v>3339.68</v>
      </c>
      <c r="E50" s="99">
        <f>calculations!W181</f>
        <v>302.5797174851374</v>
      </c>
      <c r="F50" s="99">
        <f>calculations!Y181</f>
        <v>407.6773532714281</v>
      </c>
    </row>
    <row r="51" spans="1:6" ht="12.75">
      <c r="A51" s="97" t="str">
        <f>calculations!A186</f>
        <v>Custer County</v>
      </c>
      <c r="B51" s="98">
        <f>calculations!L186</f>
        <v>11699</v>
      </c>
      <c r="C51" s="99">
        <f>calculations!N186</f>
        <v>1059.9458974688062</v>
      </c>
      <c r="D51" s="100">
        <f>calculations!U186</f>
        <v>3783.283</v>
      </c>
      <c r="E51" s="99">
        <f>calculations!W186</f>
        <v>342.77077483660804</v>
      </c>
      <c r="F51" s="99">
        <f>calculations!Y186</f>
        <v>1402.7166723054142</v>
      </c>
    </row>
    <row r="52" spans="1:6" ht="12.75">
      <c r="A52" s="97" t="str">
        <f>calculations!A191</f>
        <v>Dawson County</v>
      </c>
      <c r="B52" s="98">
        <f>calculations!L191</f>
        <v>8966</v>
      </c>
      <c r="C52" s="99">
        <f>calculations!N191</f>
        <v>812.3322434998988</v>
      </c>
      <c r="D52" s="100">
        <f>calculations!U191</f>
        <v>2373.265</v>
      </c>
      <c r="E52" s="99">
        <f>calculations!W191</f>
        <v>215.02115568478555</v>
      </c>
      <c r="F52" s="99">
        <f>calculations!Y191</f>
        <v>1027.3533991846843</v>
      </c>
    </row>
    <row r="53" spans="1:6" ht="12.75">
      <c r="A53" s="97" t="str">
        <f>calculations!A196</f>
        <v>Fallon County</v>
      </c>
      <c r="B53" s="98">
        <f>calculations!L196</f>
        <v>2890</v>
      </c>
      <c r="C53" s="99">
        <f>calculations!N196</f>
        <v>261.83807536412087</v>
      </c>
      <c r="D53" s="100">
        <f>calculations!U196</f>
        <v>1620.369</v>
      </c>
      <c r="E53" s="99">
        <f>calculations!W196</f>
        <v>146.80771638051388</v>
      </c>
      <c r="F53" s="99">
        <f>calculations!Y196</f>
        <v>408.6457917446347</v>
      </c>
    </row>
    <row r="54" spans="1:6" ht="12.75">
      <c r="A54" s="97" t="str">
        <f>calculations!A201</f>
        <v>Garfield County</v>
      </c>
      <c r="B54" s="98">
        <f>calculations!L201</f>
        <v>1206</v>
      </c>
      <c r="C54" s="99">
        <f>calculations!N201</f>
        <v>109.26530065367811</v>
      </c>
      <c r="D54" s="100">
        <f>calculations!U201</f>
        <v>4668.175</v>
      </c>
      <c r="E54" s="99">
        <f>calculations!W201</f>
        <v>422.94323787643765</v>
      </c>
      <c r="F54" s="99">
        <f>calculations!Y201</f>
        <v>532.2085385301158</v>
      </c>
    </row>
    <row r="55" spans="1:6" ht="12.75">
      <c r="A55" s="97" t="str">
        <f>calculations!A206</f>
        <v>McCone County</v>
      </c>
      <c r="B55" s="98">
        <f>calculations!L206</f>
        <v>1734</v>
      </c>
      <c r="C55" s="99">
        <f>calculations!N206</f>
        <v>157.1028452184725</v>
      </c>
      <c r="D55" s="100">
        <f>calculations!U206</f>
        <v>2642.598</v>
      </c>
      <c r="E55" s="99">
        <f>calculations!W206</f>
        <v>239.4231052875692</v>
      </c>
      <c r="F55" s="99">
        <f>calculations!Y206</f>
        <v>396.5259505060417</v>
      </c>
    </row>
    <row r="56" spans="1:6" ht="12.75">
      <c r="A56" s="97" t="str">
        <f>calculations!A211</f>
        <v>Powder River</v>
      </c>
      <c r="B56" s="98">
        <f>calculations!L211</f>
        <v>1743</v>
      </c>
      <c r="C56" s="99">
        <f>calculations!N211</f>
        <v>157.91825790991786</v>
      </c>
      <c r="D56" s="100">
        <f>calculations!U211</f>
        <v>3297.264</v>
      </c>
      <c r="E56" s="99">
        <f>calculations!W211</f>
        <v>298.7367680717656</v>
      </c>
      <c r="F56" s="99">
        <f>calculations!Y211</f>
        <v>456.6550259816835</v>
      </c>
    </row>
    <row r="57" spans="1:6" ht="12.75">
      <c r="A57" s="97" t="str">
        <f>calculations!A216</f>
        <v>Prairie County</v>
      </c>
      <c r="B57" s="98">
        <f>calculations!L216</f>
        <v>1179</v>
      </c>
      <c r="C57" s="99">
        <f>calculations!N216</f>
        <v>106.81906257934203</v>
      </c>
      <c r="D57" s="100">
        <f>calculations!U216</f>
        <v>1736.605</v>
      </c>
      <c r="E57" s="99">
        <f>calculations!W216</f>
        <v>157.33886189194087</v>
      </c>
      <c r="F57" s="99">
        <f>calculations!Y216</f>
        <v>264.1579244712829</v>
      </c>
    </row>
    <row r="58" spans="1:6" ht="12.75">
      <c r="A58" s="97" t="str">
        <f>calculations!A221</f>
        <v>Richland County</v>
      </c>
      <c r="B58" s="98">
        <f>calculations!L221</f>
        <v>9746</v>
      </c>
      <c r="C58" s="99">
        <f>calculations!N221</f>
        <v>883.0013434251632</v>
      </c>
      <c r="D58" s="100">
        <f>calculations!U221</f>
        <v>2084.151</v>
      </c>
      <c r="E58" s="99">
        <f>calculations!W221</f>
        <v>188.82701958761515</v>
      </c>
      <c r="F58" s="99">
        <f>calculations!Y221</f>
        <v>1071.8283630127785</v>
      </c>
    </row>
    <row r="59" spans="1:6" ht="12.75">
      <c r="A59" s="97" t="str">
        <f>calculations!A226</f>
        <v>Rosebud County</v>
      </c>
      <c r="B59" s="98">
        <f>calculations!L226</f>
        <v>9233</v>
      </c>
      <c r="C59" s="99">
        <f>calculations!N226</f>
        <v>836.5228200127777</v>
      </c>
      <c r="D59" s="100">
        <f>calculations!U226</f>
        <v>5012.388</v>
      </c>
      <c r="E59" s="99">
        <f>calculations!W226</f>
        <v>454.1294210720467</v>
      </c>
      <c r="F59" s="99">
        <f>calculations!Y226</f>
        <v>1290.6522410848245</v>
      </c>
    </row>
    <row r="60" spans="1:6" ht="12.75">
      <c r="A60" s="97" t="str">
        <f>calculations!A231</f>
        <v>Wibaux</v>
      </c>
      <c r="B60" s="98">
        <f>calculations!L231</f>
        <v>1017</v>
      </c>
      <c r="C60" s="99">
        <f>calculations!N231</f>
        <v>92.14163413332557</v>
      </c>
      <c r="D60" s="100">
        <f>calculations!U231</f>
        <v>889.343</v>
      </c>
      <c r="E60" s="99">
        <f>calculations!W231</f>
        <v>80.57572991645443</v>
      </c>
      <c r="F60" s="99">
        <f>calculations!Y231</f>
        <v>172.71736404978</v>
      </c>
    </row>
    <row r="61" spans="1:6" ht="12.75">
      <c r="A61" s="97" t="str">
        <f>calculations!A236</f>
        <v>Treasure County</v>
      </c>
      <c r="B61" s="98">
        <f>calculations!L236</f>
        <v>718</v>
      </c>
      <c r="C61" s="99">
        <f>calculations!N236</f>
        <v>65.05181249530753</v>
      </c>
      <c r="D61" s="100">
        <f>calculations!U236</f>
        <v>978.9</v>
      </c>
      <c r="E61" s="99">
        <f>calculations!W236</f>
        <v>88.68972040620689</v>
      </c>
      <c r="F61" s="99">
        <f>calculations!Y236</f>
        <v>153.7415329015144</v>
      </c>
    </row>
    <row r="62" spans="1:6" ht="12.75">
      <c r="A62" s="9"/>
      <c r="B62" s="5"/>
      <c r="C62" s="92"/>
      <c r="D62" s="66"/>
      <c r="E62" s="90"/>
      <c r="F62" s="90"/>
    </row>
    <row r="63" spans="1:6" ht="12.75">
      <c r="A63" s="9"/>
      <c r="B63" s="5"/>
      <c r="C63" s="92"/>
      <c r="D63" s="66"/>
      <c r="E63" s="90"/>
      <c r="F63" s="90"/>
    </row>
    <row r="64" spans="1:6" ht="15">
      <c r="A64" s="40" t="str">
        <f>calculations!A242</f>
        <v>South Central Federation</v>
      </c>
      <c r="B64" s="41">
        <f>calculations!L242</f>
        <v>205425</v>
      </c>
      <c r="C64" s="91">
        <f>calculations!N242</f>
        <v>18611.794682240317</v>
      </c>
      <c r="D64" s="65">
        <f>calculations!U242</f>
        <v>25656.891</v>
      </c>
      <c r="E64" s="91">
        <f>calculations!W242</f>
        <v>2324.55050493669</v>
      </c>
      <c r="F64" s="91">
        <f>calculations!Y242</f>
        <v>20936.345187177012</v>
      </c>
    </row>
    <row r="65" spans="1:6" ht="12.75">
      <c r="A65" s="4"/>
      <c r="B65" s="5"/>
      <c r="C65" s="92"/>
      <c r="D65" s="66"/>
      <c r="E65" s="90"/>
      <c r="F65" s="90"/>
    </row>
    <row r="66" spans="1:6" ht="12.75">
      <c r="A66" s="97" t="str">
        <f>calculations!A244</f>
        <v>Big Horn County</v>
      </c>
      <c r="B66" s="98">
        <f>calculations!L244</f>
        <v>12865</v>
      </c>
      <c r="C66" s="99">
        <f>calculations!N244</f>
        <v>1165.5871417160604</v>
      </c>
      <c r="D66" s="100">
        <f>calculations!U244</f>
        <v>4994.881</v>
      </c>
      <c r="E66" s="99">
        <f>calculations!W244</f>
        <v>452.5432621843652</v>
      </c>
      <c r="F66" s="99">
        <f>calculations!Y244</f>
        <v>1618.1304039004256</v>
      </c>
    </row>
    <row r="67" spans="1:6" ht="12.75">
      <c r="A67" s="97" t="str">
        <f>calculations!A249</f>
        <v>Carbon County</v>
      </c>
      <c r="B67" s="98">
        <f>calculations!L249</f>
        <v>10078</v>
      </c>
      <c r="C67" s="99">
        <f>calculations!N249</f>
        <v>913.0810115984809</v>
      </c>
      <c r="D67" s="100">
        <f>calculations!U249</f>
        <v>2048.067</v>
      </c>
      <c r="E67" s="99">
        <f>calculations!W249</f>
        <v>185.55775830338024</v>
      </c>
      <c r="F67" s="99">
        <f>calculations!Y249</f>
        <v>1098.638769901861</v>
      </c>
    </row>
    <row r="68" spans="1:6" ht="12.75">
      <c r="A68" s="97" t="str">
        <f>calculations!A257</f>
        <v>Fergus County</v>
      </c>
      <c r="B68" s="98">
        <f>calculations!L257</f>
        <v>11585.999999999998</v>
      </c>
      <c r="C68" s="99">
        <f>calculations!N257</f>
        <v>1049.7079381206588</v>
      </c>
      <c r="D68" s="100">
        <f>calculations!U257</f>
        <v>4339.317</v>
      </c>
      <c r="E68" s="99">
        <f>calculations!W257</f>
        <v>393.1482393338446</v>
      </c>
      <c r="F68" s="99">
        <f>calculations!Y257</f>
        <v>1442.856177454503</v>
      </c>
    </row>
    <row r="69" spans="1:6" ht="12.75">
      <c r="A69" s="97" t="str">
        <f>calculations!A268</f>
        <v>Judith Basin County</v>
      </c>
      <c r="B69" s="98">
        <f>calculations!L268</f>
        <v>2072</v>
      </c>
      <c r="C69" s="99">
        <f>calculations!N268</f>
        <v>187.72612185275378</v>
      </c>
      <c r="D69" s="100">
        <f>calculations!U268</f>
        <v>1869.886</v>
      </c>
      <c r="E69" s="99">
        <f>calculations!W268</f>
        <v>169.41430843955519</v>
      </c>
      <c r="F69" s="99">
        <f>calculations!Y268</f>
        <v>357.14043029230896</v>
      </c>
    </row>
    <row r="70" spans="1:6" ht="12.75">
      <c r="A70" s="97" t="str">
        <f>calculations!A273</f>
        <v>Musselshell County</v>
      </c>
      <c r="B70" s="98">
        <f>calculations!L273</f>
        <v>4538</v>
      </c>
      <c r="C70" s="99">
        <f>calculations!N273</f>
        <v>411.14919930878216</v>
      </c>
      <c r="D70" s="100">
        <f>calculations!U273</f>
        <v>1867.178</v>
      </c>
      <c r="E70" s="99">
        <f>calculations!W273</f>
        <v>169.16895982084029</v>
      </c>
      <c r="F70" s="99">
        <f>calculations!Y273</f>
        <v>580.3181591296225</v>
      </c>
    </row>
    <row r="71" spans="1:6" ht="12.75">
      <c r="A71" s="97" t="str">
        <f>calculations!A278</f>
        <v>Petroleum County</v>
      </c>
      <c r="B71" s="98">
        <f>calculations!L278</f>
        <v>494</v>
      </c>
      <c r="C71" s="99">
        <f>calculations!N278</f>
        <v>44.75709661933415</v>
      </c>
      <c r="D71" s="100">
        <f>calculations!U278</f>
        <v>1653.934</v>
      </c>
      <c r="E71" s="99">
        <f>calculations!W278</f>
        <v>149.84875271255427</v>
      </c>
      <c r="F71" s="99">
        <f>calculations!Y278</f>
        <v>194.6058493318884</v>
      </c>
    </row>
    <row r="72" spans="1:6" ht="12.75">
      <c r="A72" s="97" t="str">
        <f>calculations!A283</f>
        <v>Stillwater County</v>
      </c>
      <c r="B72" s="98">
        <f>calculations!L283</f>
        <v>9117</v>
      </c>
      <c r="C72" s="99">
        <f>calculations!N283</f>
        <v>826.0130564341487</v>
      </c>
      <c r="D72" s="100">
        <f>calculations!U283</f>
        <v>1794.73</v>
      </c>
      <c r="E72" s="99">
        <f>calculations!W283</f>
        <v>162.60506885752548</v>
      </c>
      <c r="F72" s="99">
        <f>calculations!Y283</f>
        <v>988.6181252916741</v>
      </c>
    </row>
    <row r="73" spans="1:6" ht="12.75">
      <c r="A73" s="97" t="str">
        <f>calculations!A288</f>
        <v>Sweet Grass County</v>
      </c>
      <c r="B73" s="98">
        <f>calculations!L288</f>
        <v>3651</v>
      </c>
      <c r="C73" s="99">
        <f>calculations!N288</f>
        <v>330.78574849633395</v>
      </c>
      <c r="D73" s="100">
        <f>calculations!U288</f>
        <v>1855.181</v>
      </c>
      <c r="E73" s="99">
        <f>calculations!W288</f>
        <v>168.0820147031436</v>
      </c>
      <c r="F73" s="99">
        <f>calculations!Y288</f>
        <v>498.86776319947757</v>
      </c>
    </row>
    <row r="74" spans="1:6" ht="12.75">
      <c r="A74" s="97" t="str">
        <f>calculations!A293</f>
        <v>Wheatland County</v>
      </c>
      <c r="B74" s="98">
        <f>calculations!L293</f>
        <v>2168</v>
      </c>
      <c r="C74" s="99">
        <f>calculations!N293</f>
        <v>196.42385722817093</v>
      </c>
      <c r="D74" s="100">
        <f>calculations!U293</f>
        <v>1423.178</v>
      </c>
      <c r="E74" s="99">
        <f>calculations!W293</f>
        <v>128.94193370953593</v>
      </c>
      <c r="F74" s="99">
        <f>calculations!Y293</f>
        <v>325.36579093770683</v>
      </c>
    </row>
    <row r="75" spans="1:6" ht="12.75">
      <c r="A75" s="97" t="str">
        <f>calculations!A298</f>
        <v>Yellowstone County</v>
      </c>
      <c r="B75" s="98">
        <f>calculations!L298</f>
        <v>147972</v>
      </c>
      <c r="C75" s="99">
        <f>calculations!N298</f>
        <v>13406.471864283629</v>
      </c>
      <c r="D75" s="100">
        <f>calculations!U298</f>
        <v>2635.2120000000004</v>
      </c>
      <c r="E75" s="99">
        <f>calculations!W298</f>
        <v>238.75392327212307</v>
      </c>
      <c r="F75" s="99">
        <f>calculations!Y298</f>
        <v>13645.225787555753</v>
      </c>
    </row>
    <row r="76" spans="1:6" ht="12.75">
      <c r="A76" s="97" t="str">
        <f>calculations!A304</f>
        <v>Golden Valley County</v>
      </c>
      <c r="B76" s="98">
        <f>calculations!L304</f>
        <v>884</v>
      </c>
      <c r="C76" s="99">
        <f>calculations!N304</f>
        <v>80.09164658196637</v>
      </c>
      <c r="D76" s="100">
        <f>calculations!U304</f>
        <v>1175.327</v>
      </c>
      <c r="E76" s="99">
        <f>calculations!W304</f>
        <v>106.48628359982216</v>
      </c>
      <c r="F76" s="99">
        <f>calculations!Y304</f>
        <v>186.57793018178853</v>
      </c>
    </row>
    <row r="77" spans="1:6" ht="12.75">
      <c r="A77" s="7"/>
      <c r="B77" s="5"/>
      <c r="C77" s="92"/>
      <c r="D77" s="66"/>
      <c r="E77" s="90"/>
      <c r="F77" s="90"/>
    </row>
    <row r="78" spans="1:6" ht="12.75">
      <c r="A78" s="7"/>
      <c r="B78" s="5"/>
      <c r="C78" s="92"/>
      <c r="D78" s="66"/>
      <c r="E78" s="90"/>
      <c r="F78" s="90"/>
    </row>
    <row r="79" spans="1:6" ht="15">
      <c r="A79" s="40" t="str">
        <f>calculations!A310</f>
        <v>Tamarack Federation</v>
      </c>
      <c r="B79" s="41">
        <f>calculations!L310</f>
        <v>304508</v>
      </c>
      <c r="C79" s="91">
        <f>calculations!N310</f>
        <v>27588.854205182597</v>
      </c>
      <c r="D79" s="65">
        <f>calculations!U310</f>
        <v>19179.865</v>
      </c>
      <c r="E79" s="91">
        <f>calculations!W310</f>
        <v>1737.722815689849</v>
      </c>
      <c r="F79" s="91">
        <f>calculations!Y310</f>
        <v>29326.57702087245</v>
      </c>
    </row>
    <row r="80" spans="1:6" ht="12.75">
      <c r="A80" s="4"/>
      <c r="B80" s="5"/>
      <c r="C80" s="92"/>
      <c r="D80" s="66"/>
      <c r="E80" s="90"/>
      <c r="F80" s="90"/>
    </row>
    <row r="81" spans="1:6" ht="12.75">
      <c r="A81" s="97" t="str">
        <f>calculations!A312</f>
        <v>Flathead County</v>
      </c>
      <c r="B81" s="98">
        <f>calculations!L312</f>
        <v>90928</v>
      </c>
      <c r="C81" s="99">
        <f>calculations!N312</f>
        <v>8238.205023082623</v>
      </c>
      <c r="D81" s="100">
        <f>calculations!U312</f>
        <v>5098.595</v>
      </c>
      <c r="E81" s="99">
        <f>calculations!W312</f>
        <v>461.9398968377611</v>
      </c>
      <c r="F81" s="99">
        <f>calculations!Y312</f>
        <v>8700.144919920383</v>
      </c>
    </row>
    <row r="82" spans="1:6" ht="12.75">
      <c r="A82" s="97" t="str">
        <f>calculations!A318</f>
        <v>Lake County</v>
      </c>
      <c r="B82" s="98">
        <f>calculations!L318</f>
        <v>28746</v>
      </c>
      <c r="C82" s="99">
        <f>calculations!N318</f>
        <v>2604.4281364764765</v>
      </c>
      <c r="D82" s="100">
        <f>calculations!U318</f>
        <v>1493.817</v>
      </c>
      <c r="E82" s="99">
        <f>calculations!W318</f>
        <v>135.3419267218702</v>
      </c>
      <c r="F82" s="99">
        <f>calculations!Y318</f>
        <v>2739.7700631983466</v>
      </c>
    </row>
    <row r="83" spans="1:6" ht="12.75">
      <c r="A83" s="97" t="str">
        <f>calculations!A326</f>
        <v>Lincoln County</v>
      </c>
      <c r="B83" s="98">
        <f>calculations!L326</f>
        <v>19687</v>
      </c>
      <c r="C83" s="99">
        <f>calculations!N326</f>
        <v>1783.6699618316425</v>
      </c>
      <c r="D83" s="100">
        <f>calculations!U326</f>
        <v>3612.789</v>
      </c>
      <c r="E83" s="99">
        <f>calculations!W326</f>
        <v>327.32377801268746</v>
      </c>
      <c r="F83" s="99">
        <f>calculations!Y326</f>
        <v>2110.99373984433</v>
      </c>
    </row>
    <row r="84" spans="1:6" ht="12.75">
      <c r="A84" s="97" t="str">
        <f>calculations!A331</f>
        <v>Mineral County</v>
      </c>
      <c r="B84" s="98">
        <f>calculations!L331</f>
        <v>4223</v>
      </c>
      <c r="C84" s="99">
        <f>calculations!N331</f>
        <v>382.6097551081946</v>
      </c>
      <c r="D84" s="100">
        <f>calculations!U331</f>
        <v>1219.869</v>
      </c>
      <c r="E84" s="99">
        <f>calculations!W331</f>
        <v>110.5218516111954</v>
      </c>
      <c r="F84" s="99">
        <f>calculations!Y331</f>
        <v>493.13160671939</v>
      </c>
    </row>
    <row r="85" spans="1:6" ht="12.75">
      <c r="A85" s="97" t="str">
        <f>calculations!A336</f>
        <v>Missoula County</v>
      </c>
      <c r="B85" s="98">
        <f>calculations!L336</f>
        <v>109299</v>
      </c>
      <c r="C85" s="99">
        <f>calculations!N336</f>
        <v>9902.643529142922</v>
      </c>
      <c r="D85" s="100">
        <f>calculations!U336</f>
        <v>2598.215</v>
      </c>
      <c r="E85" s="99">
        <f>calculations!W336</f>
        <v>235.4019429004115</v>
      </c>
      <c r="F85" s="99">
        <f>calculations!Y336</f>
        <v>10138.045472043334</v>
      </c>
    </row>
    <row r="86" spans="1:6" ht="12.75">
      <c r="A86" s="97" t="str">
        <f>calculations!A341</f>
        <v>Ravalli County</v>
      </c>
      <c r="B86" s="98">
        <f>calculations!L341</f>
        <v>40212</v>
      </c>
      <c r="C86" s="99">
        <f>calculations!N341</f>
        <v>3643.263905377864</v>
      </c>
      <c r="D86" s="100">
        <f>calculations!U341</f>
        <v>2394.298</v>
      </c>
      <c r="E86" s="99">
        <f>calculations!W341</f>
        <v>216.92677514469335</v>
      </c>
      <c r="F86" s="99">
        <f>calculations!Y341</f>
        <v>3860.1906805225576</v>
      </c>
    </row>
    <row r="87" spans="1:6" ht="12.75">
      <c r="A87" s="97" t="str">
        <f>calculations!A355</f>
        <v>Sanders County</v>
      </c>
      <c r="B87" s="98">
        <f>calculations!L355</f>
        <v>11413</v>
      </c>
      <c r="C87" s="99">
        <f>calculations!N355</f>
        <v>1034.0338941628759</v>
      </c>
      <c r="D87" s="100">
        <f>calculations!U355</f>
        <v>2762.282</v>
      </c>
      <c r="E87" s="99">
        <f>calculations!W355</f>
        <v>250.26664446122993</v>
      </c>
      <c r="F87" s="99">
        <f>calculations!Y355</f>
        <v>1284.3005386241057</v>
      </c>
    </row>
  </sheetData>
  <sheetProtection/>
  <printOptions/>
  <pageMargins left="0.7" right="0.7" top="0.75" bottom="0.75" header="0.3" footer="0.3"/>
  <pageSetup horizontalDpi="600" verticalDpi="600" orientation="portrait" r:id="rId1"/>
  <rowBreaks count="1" manualBreakCount="1">
    <brk id="4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398"/>
  <sheetViews>
    <sheetView view="pageBreakPreview" zoomScaleSheetLayoutView="100" zoomScalePageLayoutView="0" workbookViewId="0" topLeftCell="A276">
      <selection activeCell="F262" sqref="F262"/>
    </sheetView>
  </sheetViews>
  <sheetFormatPr defaultColWidth="9.140625" defaultRowHeight="12.75"/>
  <cols>
    <col min="1" max="1" width="6.00390625" style="3" customWidth="1"/>
    <col min="2" max="2" width="6.00390625" style="6" customWidth="1"/>
    <col min="3" max="3" width="30.28125" style="3" customWidth="1"/>
    <col min="4" max="4" width="8.57421875" style="32" customWidth="1"/>
    <col min="5" max="5" width="12.7109375" style="6" customWidth="1"/>
    <col min="6" max="6" width="13.57421875" style="62" customWidth="1"/>
    <col min="7" max="7" width="11.57421875" style="89" customWidth="1"/>
    <col min="8" max="8" width="12.00390625" style="89" customWidth="1"/>
  </cols>
  <sheetData>
    <row r="1" spans="1:7" ht="15.75">
      <c r="A1" s="122" t="str">
        <f>calculations!A1</f>
        <v>Montana Public Libraries</v>
      </c>
      <c r="E1" s="102"/>
      <c r="F1" s="102"/>
      <c r="G1" s="102"/>
    </row>
    <row r="2" spans="1:7" ht="15.75">
      <c r="A2" s="122" t="str">
        <f>calculations!A2</f>
        <v>FY 2012</v>
      </c>
      <c r="E2" s="153"/>
      <c r="F2" s="154"/>
      <c r="G2" s="153"/>
    </row>
    <row r="3" spans="1:8" ht="15.75">
      <c r="A3" s="44" t="str">
        <f>calculations!A3</f>
        <v>Base Grant/Equalization State Aid</v>
      </c>
      <c r="B3" s="10"/>
      <c r="C3" s="9"/>
      <c r="D3" s="33"/>
      <c r="E3" s="155"/>
      <c r="F3" s="155"/>
      <c r="G3" s="155" t="s">
        <v>328</v>
      </c>
      <c r="H3" s="155" t="s">
        <v>329</v>
      </c>
    </row>
    <row r="4" spans="1:9" ht="12.75">
      <c r="A4" s="11"/>
      <c r="B4" s="18"/>
      <c r="C4" s="11"/>
      <c r="D4" s="18" t="str">
        <f>calculations!D4</f>
        <v>Library</v>
      </c>
      <c r="E4" s="18" t="str">
        <f>calculations!L4</f>
        <v>Service Area</v>
      </c>
      <c r="F4" s="64" t="str">
        <f>calculations!U4</f>
        <v>Service Area</v>
      </c>
      <c r="G4" s="88" t="str">
        <f>calculations!Y4</f>
        <v>Total</v>
      </c>
      <c r="H4" s="88" t="s">
        <v>288</v>
      </c>
      <c r="I4" t="s">
        <v>330</v>
      </c>
    </row>
    <row r="5" spans="1:8" ht="12.75">
      <c r="A5" s="11"/>
      <c r="B5" s="18"/>
      <c r="C5" s="11"/>
      <c r="D5" s="18" t="str">
        <f>calculations!D5</f>
        <v>ID</v>
      </c>
      <c r="E5" s="18" t="str">
        <f>calculations!L5</f>
        <v>Pop</v>
      </c>
      <c r="F5" s="64" t="s">
        <v>325</v>
      </c>
      <c r="G5" s="88" t="str">
        <f>calculations!Y5</f>
        <v>State Aid</v>
      </c>
      <c r="H5" s="88" t="s">
        <v>284</v>
      </c>
    </row>
    <row r="6" spans="1:8" ht="12.75">
      <c r="A6" s="11"/>
      <c r="B6" s="18"/>
      <c r="C6" s="11"/>
      <c r="D6" s="34"/>
      <c r="E6" s="18"/>
      <c r="F6" s="64"/>
      <c r="G6" s="88"/>
      <c r="H6" s="88"/>
    </row>
    <row r="7" spans="1:8" ht="12.75">
      <c r="A7" s="11"/>
      <c r="B7" s="18"/>
      <c r="C7" s="11"/>
      <c r="D7" s="34"/>
      <c r="E7" s="18"/>
      <c r="F7" s="64"/>
      <c r="G7" s="88"/>
      <c r="H7" s="88"/>
    </row>
    <row r="8" spans="1:8" ht="15.75">
      <c r="A8" s="44" t="str">
        <f>calculations!A8</f>
        <v>Grand Total</v>
      </c>
      <c r="B8" s="18"/>
      <c r="C8" s="11"/>
      <c r="D8" s="34"/>
      <c r="E8" s="41">
        <f>calculations!L8</f>
        <v>989415</v>
      </c>
      <c r="F8" s="65">
        <f>calculations!U8</f>
        <v>145556.297</v>
      </c>
      <c r="G8" s="91">
        <f>calculations!Y8</f>
        <v>102830</v>
      </c>
      <c r="H8" s="91">
        <f>H10+H94+H122+H183+H247+H317</f>
        <v>102830.003</v>
      </c>
    </row>
    <row r="9" spans="1:8" ht="12.75">
      <c r="A9" s="11"/>
      <c r="B9" s="18"/>
      <c r="C9" s="11"/>
      <c r="D9" s="34"/>
      <c r="E9" s="18"/>
      <c r="F9" s="64"/>
      <c r="G9" s="88"/>
      <c r="H9" s="88"/>
    </row>
    <row r="10" spans="1:8" ht="15">
      <c r="A10" s="40" t="str">
        <f>calculations!A10</f>
        <v>Broad Valleys Federation</v>
      </c>
      <c r="B10" s="5"/>
      <c r="C10" s="4"/>
      <c r="D10" s="34"/>
      <c r="E10" s="41">
        <f>calculations!L10</f>
        <v>257994</v>
      </c>
      <c r="F10" s="65">
        <f>calculations!U10</f>
        <v>28747.459</v>
      </c>
      <c r="G10" s="91">
        <f>calculations!Y10</f>
        <v>25979.18053690656</v>
      </c>
      <c r="H10" s="91">
        <f>H12+H17+H22+H27+H41+H49+H57+H62+H73+H78+H83+H88</f>
        <v>24971.559999999994</v>
      </c>
    </row>
    <row r="11" spans="1:8" ht="12.75">
      <c r="A11" s="4"/>
      <c r="B11" s="5"/>
      <c r="C11" s="4"/>
      <c r="D11" s="34"/>
      <c r="E11" s="5"/>
      <c r="F11" s="66"/>
      <c r="G11" s="92"/>
      <c r="H11" s="92"/>
    </row>
    <row r="12" spans="1:8" ht="13.5" thickBot="1">
      <c r="A12" s="20" t="str">
        <f>calculations!A12</f>
        <v>Beaverhead County</v>
      </c>
      <c r="B12" s="21"/>
      <c r="C12" s="22"/>
      <c r="D12" s="35"/>
      <c r="E12" s="21">
        <f>calculations!L12</f>
        <v>9246</v>
      </c>
      <c r="F12" s="68">
        <f>calculations!U12</f>
        <v>5542.613</v>
      </c>
      <c r="G12" s="93">
        <f>calculations!Y12</f>
        <v>1339.869192119314</v>
      </c>
      <c r="H12" s="93">
        <f>H14</f>
        <v>1447.07</v>
      </c>
    </row>
    <row r="13" spans="1:8" ht="12.75">
      <c r="A13" s="16"/>
      <c r="B13" s="28"/>
      <c r="C13" s="23"/>
      <c r="D13" s="36"/>
      <c r="E13" s="28"/>
      <c r="F13" s="69"/>
      <c r="G13" s="95"/>
      <c r="H13" s="95"/>
    </row>
    <row r="14" spans="1:8" ht="12.75">
      <c r="A14" s="7"/>
      <c r="B14" s="19" t="str">
        <f>calculations!B14</f>
        <v>Dillon Public Library</v>
      </c>
      <c r="C14" s="29"/>
      <c r="D14" s="37">
        <f>calculations!D14</f>
        <v>1133</v>
      </c>
      <c r="E14" s="19">
        <f>calculations!L14</f>
        <v>9246</v>
      </c>
      <c r="F14" s="70">
        <f>calculations!U14</f>
        <v>5542.613</v>
      </c>
      <c r="G14" s="101">
        <f>calculations!Y14</f>
        <v>1339.869192119314</v>
      </c>
      <c r="H14" s="101">
        <f>H15</f>
        <v>1447.07</v>
      </c>
    </row>
    <row r="15" spans="1:8" ht="12.75">
      <c r="A15" s="9"/>
      <c r="B15" s="10"/>
      <c r="C15" s="7" t="str">
        <f>calculations!C15</f>
        <v>Dillon</v>
      </c>
      <c r="D15" s="38"/>
      <c r="E15" s="5">
        <f>calculations!L15</f>
        <v>9246</v>
      </c>
      <c r="F15" s="66">
        <f>calculations!U15</f>
        <v>5542.613</v>
      </c>
      <c r="G15" s="92">
        <f>calculations!Y15</f>
        <v>1339.869192119314</v>
      </c>
      <c r="H15" s="92">
        <f>1447.07</f>
        <v>1447.07</v>
      </c>
    </row>
    <row r="16" spans="1:8" ht="12.75">
      <c r="A16" s="9"/>
      <c r="B16" s="10"/>
      <c r="C16" s="7"/>
      <c r="D16" s="38"/>
      <c r="E16" s="5"/>
      <c r="F16" s="66"/>
      <c r="G16" s="92"/>
      <c r="H16" s="92"/>
    </row>
    <row r="17" spans="1:8" ht="13.5" thickBot="1">
      <c r="A17" s="20" t="str">
        <f>calculations!A17</f>
        <v>Broadwater County</v>
      </c>
      <c r="B17" s="21"/>
      <c r="C17" s="22"/>
      <c r="D17" s="35"/>
      <c r="E17" s="21">
        <f>calculations!L17</f>
        <v>5612</v>
      </c>
      <c r="F17" s="68">
        <f>calculations!U17</f>
        <v>1191.484</v>
      </c>
      <c r="G17" s="93">
        <f>calculations!Y17</f>
        <v>616.4052444050485</v>
      </c>
      <c r="H17" s="93">
        <f>H19</f>
        <v>547.29</v>
      </c>
    </row>
    <row r="18" spans="1:8" ht="12.75">
      <c r="A18" s="16"/>
      <c r="B18" s="28"/>
      <c r="C18" s="23"/>
      <c r="D18" s="36"/>
      <c r="E18" s="28"/>
      <c r="F18" s="69"/>
      <c r="G18" s="95"/>
      <c r="H18" s="95"/>
    </row>
    <row r="19" spans="1:8" ht="12.75">
      <c r="A19" s="11"/>
      <c r="B19" s="19" t="str">
        <f>calculations!B19</f>
        <v>Broadwater School and Community Library</v>
      </c>
      <c r="C19" s="29"/>
      <c r="D19" s="37">
        <f>calculations!D19</f>
        <v>1074</v>
      </c>
      <c r="E19" s="19">
        <f>calculations!L19</f>
        <v>5612</v>
      </c>
      <c r="F19" s="70">
        <f>calculations!U19</f>
        <v>1191.484</v>
      </c>
      <c r="G19" s="101">
        <f>calculations!Y19</f>
        <v>616.4052444050485</v>
      </c>
      <c r="H19" s="101">
        <f>H20</f>
        <v>547.29</v>
      </c>
    </row>
    <row r="20" spans="1:8" ht="12.75">
      <c r="A20" s="9"/>
      <c r="B20" s="10"/>
      <c r="C20" s="7" t="str">
        <f>calculations!C20</f>
        <v>Townsend</v>
      </c>
      <c r="D20" s="38"/>
      <c r="E20" s="5">
        <f>calculations!L20</f>
        <v>5612</v>
      </c>
      <c r="F20" s="66">
        <f>calculations!U20</f>
        <v>1191.484</v>
      </c>
      <c r="G20" s="92">
        <f>calculations!Y20</f>
        <v>616.4052444050485</v>
      </c>
      <c r="H20" s="92">
        <v>547.29</v>
      </c>
    </row>
    <row r="21" spans="1:8" ht="12.75">
      <c r="A21" s="9"/>
      <c r="B21" s="10"/>
      <c r="C21" s="7"/>
      <c r="D21" s="38"/>
      <c r="E21" s="5"/>
      <c r="F21" s="66"/>
      <c r="G21" s="92"/>
      <c r="H21" s="92"/>
    </row>
    <row r="22" spans="1:8" ht="13.5" thickBot="1">
      <c r="A22" s="20" t="str">
        <f>calculations!A22</f>
        <v>Deer Lodge County</v>
      </c>
      <c r="B22" s="21"/>
      <c r="C22" s="22"/>
      <c r="D22" s="35"/>
      <c r="E22" s="21">
        <f>calculations!L22</f>
        <v>9298</v>
      </c>
      <c r="F22" s="68">
        <f>calculations!U22</f>
        <v>736.937</v>
      </c>
      <c r="G22" s="93">
        <f>calculations!Y22</f>
        <v>909.1794430727351</v>
      </c>
      <c r="H22" s="93">
        <f>H24</f>
        <v>996.53</v>
      </c>
    </row>
    <row r="23" spans="1:8" ht="12.75">
      <c r="A23" s="16"/>
      <c r="B23" s="28"/>
      <c r="C23" s="23"/>
      <c r="D23" s="36"/>
      <c r="E23" s="28"/>
      <c r="F23" s="69"/>
      <c r="G23" s="95"/>
      <c r="H23" s="95"/>
    </row>
    <row r="24" spans="1:8" ht="12.75">
      <c r="A24" s="11"/>
      <c r="B24" s="19" t="str">
        <f>calculations!B24</f>
        <v>Hearst Free Public Library</v>
      </c>
      <c r="C24" s="29"/>
      <c r="D24" s="37">
        <f>calculations!D24</f>
        <v>1096</v>
      </c>
      <c r="E24" s="19">
        <f>calculations!L24</f>
        <v>9298</v>
      </c>
      <c r="F24" s="70">
        <f>calculations!U24</f>
        <v>736.937</v>
      </c>
      <c r="G24" s="101">
        <f>calculations!Y24</f>
        <v>909.1794430727351</v>
      </c>
      <c r="H24" s="101">
        <f>H25</f>
        <v>996.53</v>
      </c>
    </row>
    <row r="25" spans="1:8" ht="12.75">
      <c r="A25" s="9"/>
      <c r="B25" s="10"/>
      <c r="C25" s="7" t="str">
        <f>calculations!C25</f>
        <v>Anaconda</v>
      </c>
      <c r="D25" s="38"/>
      <c r="E25" s="5">
        <f>calculations!L25</f>
        <v>9298</v>
      </c>
      <c r="F25" s="66">
        <f>calculations!U25</f>
        <v>736.937</v>
      </c>
      <c r="G25" s="92">
        <f>calculations!Y25</f>
        <v>909.1794430727351</v>
      </c>
      <c r="H25" s="92">
        <v>996.53</v>
      </c>
    </row>
    <row r="26" spans="1:8" ht="12.75">
      <c r="A26" s="9"/>
      <c r="B26" s="10"/>
      <c r="C26" s="7"/>
      <c r="D26" s="38"/>
      <c r="E26" s="5"/>
      <c r="F26" s="66"/>
      <c r="G26" s="92"/>
      <c r="H26" s="92"/>
    </row>
    <row r="27" spans="1:8" ht="13.5" thickBot="1">
      <c r="A27" s="20" t="str">
        <f>calculations!A27</f>
        <v>Gallatin County</v>
      </c>
      <c r="B27" s="21"/>
      <c r="C27" s="22"/>
      <c r="D27" s="35"/>
      <c r="E27" s="21">
        <f>calculations!L27</f>
        <v>89512.99999999999</v>
      </c>
      <c r="F27" s="68">
        <f>calculations!U27</f>
        <v>2752.2460000000005</v>
      </c>
      <c r="G27" s="93">
        <f>calculations!Y27</f>
        <v>8359.361396414239</v>
      </c>
      <c r="H27" s="93">
        <f>H29+H31+H33+H35+H37</f>
        <v>6927.379999999999</v>
      </c>
    </row>
    <row r="28" spans="1:8" ht="12.75">
      <c r="A28" s="16"/>
      <c r="B28" s="28"/>
      <c r="C28" s="23"/>
      <c r="D28" s="36"/>
      <c r="E28" s="28"/>
      <c r="F28" s="69"/>
      <c r="G28" s="95"/>
      <c r="H28" s="95"/>
    </row>
    <row r="29" spans="1:9" ht="12.75">
      <c r="A29" s="11"/>
      <c r="B29" s="19" t="str">
        <f>calculations!B28</f>
        <v>Belgrade Public Library</v>
      </c>
      <c r="C29" s="29"/>
      <c r="D29" s="37">
        <f>calculations!D28</f>
        <v>1107</v>
      </c>
      <c r="E29" s="19">
        <f>calculations!L28</f>
        <v>12960</v>
      </c>
      <c r="F29" s="70">
        <f>calculations!U28</f>
        <v>329.25197934675987</v>
      </c>
      <c r="G29" s="101">
        <f>calculations!Y28</f>
        <v>1204.0249693083008</v>
      </c>
      <c r="H29" s="101">
        <f>H30</f>
        <v>1037.62</v>
      </c>
      <c r="I29">
        <v>1</v>
      </c>
    </row>
    <row r="30" spans="1:8" ht="12.75">
      <c r="A30" s="9"/>
      <c r="B30" s="10"/>
      <c r="C30" s="7" t="str">
        <f>calculations!C29</f>
        <v>Belgrade</v>
      </c>
      <c r="D30" s="38"/>
      <c r="E30" s="5">
        <f>calculations!L29</f>
        <v>12960</v>
      </c>
      <c r="F30" s="66">
        <f>calculations!U29</f>
        <v>329.25197934675987</v>
      </c>
      <c r="G30" s="92">
        <f>calculations!Y29</f>
        <v>1204.0249693083008</v>
      </c>
      <c r="H30" s="92">
        <v>1037.62</v>
      </c>
    </row>
    <row r="31" spans="1:9" ht="12.75">
      <c r="A31" s="16"/>
      <c r="B31" s="19" t="str">
        <f>calculations!B30</f>
        <v>Bozeman Public Library</v>
      </c>
      <c r="C31" s="29"/>
      <c r="D31" s="37">
        <f>calculations!D30</f>
        <v>1121</v>
      </c>
      <c r="E31" s="19">
        <f>calculations!L30</f>
        <v>62163.8</v>
      </c>
      <c r="F31" s="70">
        <f>calculations!U30</f>
        <v>1582.8061149438918</v>
      </c>
      <c r="G31" s="101">
        <f>calculations!Y30</f>
        <v>5775.532406965954</v>
      </c>
      <c r="H31" s="101">
        <f>H32</f>
        <v>4881.11</v>
      </c>
      <c r="I31">
        <v>1</v>
      </c>
    </row>
    <row r="32" spans="1:8" ht="12.75">
      <c r="A32" s="9"/>
      <c r="B32" s="10"/>
      <c r="C32" s="7" t="str">
        <f>calculations!C31</f>
        <v>Bozeman</v>
      </c>
      <c r="D32" s="38"/>
      <c r="E32" s="5">
        <f>calculations!L31</f>
        <v>62163.8</v>
      </c>
      <c r="F32" s="66">
        <f>calculations!U31</f>
        <v>1582.8061149438918</v>
      </c>
      <c r="G32" s="92">
        <f>calculations!Y31</f>
        <v>5775.532406965954</v>
      </c>
      <c r="H32" s="92">
        <v>4881.11</v>
      </c>
    </row>
    <row r="33" spans="1:9" ht="12.75">
      <c r="A33" s="16"/>
      <c r="B33" s="19" t="str">
        <f>calculations!B32</f>
        <v>Manhattan Community and School Library</v>
      </c>
      <c r="C33" s="29"/>
      <c r="D33" s="37">
        <f>calculations!D32</f>
        <v>1143</v>
      </c>
      <c r="E33" s="19">
        <f>calculations!L32</f>
        <v>6792.4</v>
      </c>
      <c r="F33" s="70">
        <f>calculations!U32</f>
        <v>646.8582033693491</v>
      </c>
      <c r="G33" s="101">
        <f>calculations!Y32</f>
        <v>674.0072837740407</v>
      </c>
      <c r="H33" s="101">
        <f>H34</f>
        <v>325.28</v>
      </c>
      <c r="I33">
        <v>1</v>
      </c>
    </row>
    <row r="34" spans="1:8" ht="12.75">
      <c r="A34" s="24"/>
      <c r="B34" s="25"/>
      <c r="C34" s="7" t="str">
        <f>calculations!C33</f>
        <v>Manhattan</v>
      </c>
      <c r="D34" s="38"/>
      <c r="E34" s="5">
        <f>calculations!L33</f>
        <v>6792.4</v>
      </c>
      <c r="F34" s="66">
        <f>calculations!U33</f>
        <v>646.8582033693491</v>
      </c>
      <c r="G34" s="92">
        <f>calculations!Y33</f>
        <v>674.0072837740407</v>
      </c>
      <c r="H34" s="92">
        <v>325.28</v>
      </c>
    </row>
    <row r="35" spans="1:9" ht="12.75">
      <c r="A35" s="16"/>
      <c r="B35" s="19" t="str">
        <f>calculations!B34</f>
        <v>Three Forks Public Library</v>
      </c>
      <c r="C35" s="29"/>
      <c r="D35" s="37">
        <f>calculations!D34</f>
        <v>1150</v>
      </c>
      <c r="E35" s="19">
        <f>calculations!L34</f>
        <v>4097.4</v>
      </c>
      <c r="F35" s="70">
        <f>calculations!U34</f>
        <v>104.50706151422925</v>
      </c>
      <c r="G35" s="101">
        <f>calculations!Y34</f>
        <v>380.69870513695304</v>
      </c>
      <c r="H35" s="101">
        <f>H36</f>
        <v>357.94</v>
      </c>
      <c r="I35">
        <v>1</v>
      </c>
    </row>
    <row r="36" spans="1:8" ht="12.75">
      <c r="A36" s="9"/>
      <c r="B36" s="10"/>
      <c r="C36" s="7" t="str">
        <f>calculations!C35</f>
        <v>Three Forks</v>
      </c>
      <c r="D36" s="38"/>
      <c r="E36" s="5">
        <f>calculations!L35</f>
        <v>4097.4</v>
      </c>
      <c r="F36" s="66">
        <f>calculations!U35</f>
        <v>104.50706151422925</v>
      </c>
      <c r="G36" s="92">
        <f>calculations!Y35</f>
        <v>380.69870513695304</v>
      </c>
      <c r="H36" s="92">
        <v>357.94</v>
      </c>
    </row>
    <row r="37" spans="1:9" ht="12.75">
      <c r="A37" s="16"/>
      <c r="B37" s="19" t="str">
        <f>calculations!B36</f>
        <v>West Yellowstone Public Library</v>
      </c>
      <c r="C37" s="29"/>
      <c r="D37" s="37">
        <f>calculations!D36</f>
        <v>1156</v>
      </c>
      <c r="E37" s="19">
        <f>calculations!L36</f>
        <v>3499.4</v>
      </c>
      <c r="F37" s="70">
        <f>calculations!U36</f>
        <v>88.82264082577018</v>
      </c>
      <c r="G37" s="101">
        <f>calculations!Y36</f>
        <v>325.0980312289905</v>
      </c>
      <c r="H37" s="101">
        <f>H38</f>
        <v>325.43</v>
      </c>
      <c r="I37">
        <v>1</v>
      </c>
    </row>
    <row r="38" spans="1:8" ht="12.75">
      <c r="A38" s="9"/>
      <c r="B38" s="10"/>
      <c r="C38" s="7" t="str">
        <f>calculations!C37</f>
        <v>West Yellowstone</v>
      </c>
      <c r="D38" s="38"/>
      <c r="E38" s="5">
        <f>calculations!L37</f>
        <v>3499.4</v>
      </c>
      <c r="F38" s="66">
        <f>calculations!U37</f>
        <v>88.82264082577018</v>
      </c>
      <c r="G38" s="92">
        <f>calculations!Y37</f>
        <v>325.0980312289905</v>
      </c>
      <c r="H38" s="92">
        <v>325.43</v>
      </c>
    </row>
    <row r="39" spans="1:8" ht="12.75">
      <c r="A39" s="9"/>
      <c r="B39" s="10"/>
      <c r="C39" s="158" t="e">
        <f>calculations!#REF!</f>
        <v>#REF!</v>
      </c>
      <c r="D39" s="38"/>
      <c r="E39" s="5"/>
      <c r="F39" s="66"/>
      <c r="G39" s="92"/>
      <c r="H39" s="92"/>
    </row>
    <row r="40" spans="1:8" ht="12.75">
      <c r="A40" s="9"/>
      <c r="B40" s="10"/>
      <c r="C40" s="7"/>
      <c r="D40" s="38"/>
      <c r="E40" s="5"/>
      <c r="F40" s="66"/>
      <c r="G40" s="92"/>
      <c r="H40" s="92"/>
    </row>
    <row r="41" spans="1:8" ht="13.5" thickBot="1">
      <c r="A41" s="20" t="str">
        <f>calculations!A39</f>
        <v>Granite County</v>
      </c>
      <c r="B41" s="21"/>
      <c r="C41" s="22"/>
      <c r="D41" s="35"/>
      <c r="E41" s="21">
        <f>calculations!L39</f>
        <v>3079</v>
      </c>
      <c r="F41" s="68">
        <f>calculations!U39</f>
        <v>1727.52</v>
      </c>
      <c r="G41" s="93">
        <f>calculations!Y39</f>
        <v>435.47748996510524</v>
      </c>
      <c r="H41" s="93">
        <f>H43+H46</f>
        <v>447.28999999999996</v>
      </c>
    </row>
    <row r="42" spans="1:8" ht="12.75">
      <c r="A42" s="16"/>
      <c r="B42" s="28"/>
      <c r="C42" s="23"/>
      <c r="D42" s="36"/>
      <c r="E42" s="28"/>
      <c r="F42" s="69"/>
      <c r="G42" s="95"/>
      <c r="H42" s="95"/>
    </row>
    <row r="43" spans="1:9" ht="12.75">
      <c r="A43" s="11"/>
      <c r="B43" s="19" t="str">
        <f>calculations!B41</f>
        <v>Drummond School-Community Library</v>
      </c>
      <c r="C43" s="29"/>
      <c r="D43" s="37">
        <f>calculations!D41</f>
        <v>1214</v>
      </c>
      <c r="E43" s="19">
        <f>calculations!L41</f>
        <v>1747.5</v>
      </c>
      <c r="F43" s="70">
        <f>calculations!U41</f>
        <v>1221.743965830194</v>
      </c>
      <c r="G43" s="101">
        <f>calculations!Y41</f>
        <v>269.01769041505446</v>
      </c>
      <c r="H43" s="101">
        <v>146.95</v>
      </c>
      <c r="I43">
        <v>1</v>
      </c>
    </row>
    <row r="44" spans="1:8" ht="12.75">
      <c r="A44" s="9"/>
      <c r="B44" s="10"/>
      <c r="C44" s="7" t="str">
        <f>calculations!C42</f>
        <v>School District: Drummond Elem 0559</v>
      </c>
      <c r="D44" s="38"/>
      <c r="E44" s="5"/>
      <c r="F44" s="66"/>
      <c r="G44" s="92"/>
      <c r="H44" s="92"/>
    </row>
    <row r="45" spans="1:8" ht="12.75">
      <c r="A45" s="9"/>
      <c r="B45" s="10"/>
      <c r="C45" s="7" t="str">
        <f>calculations!C43</f>
        <v>School District: Drummond H S 0559</v>
      </c>
      <c r="D45" s="38"/>
      <c r="E45" s="5"/>
      <c r="F45" s="66"/>
      <c r="G45" s="92"/>
      <c r="H45" s="92"/>
    </row>
    <row r="46" spans="1:9" ht="12.75">
      <c r="A46" s="16"/>
      <c r="B46" s="19" t="str">
        <f>calculations!B44</f>
        <v>Philipsburg Public Library</v>
      </c>
      <c r="C46" s="29"/>
      <c r="D46" s="37">
        <f>calculations!D44</f>
        <v>1237</v>
      </c>
      <c r="E46" s="19">
        <f>calculations!L44</f>
        <v>1331.5</v>
      </c>
      <c r="F46" s="70">
        <f>calculations!U44</f>
        <v>505.77603416980605</v>
      </c>
      <c r="G46" s="101">
        <f>calculations!Y44</f>
        <v>166.45979955005077</v>
      </c>
      <c r="H46" s="101">
        <f>H47</f>
        <v>300.34</v>
      </c>
      <c r="I46">
        <v>1</v>
      </c>
    </row>
    <row r="47" spans="1:8" ht="12.75">
      <c r="A47" s="9"/>
      <c r="B47" s="10"/>
      <c r="C47" s="7" t="str">
        <f>calculations!C45</f>
        <v>Philipsburg</v>
      </c>
      <c r="D47" s="38"/>
      <c r="E47" s="5">
        <f>calculations!L45</f>
        <v>1331.5</v>
      </c>
      <c r="F47" s="66">
        <f>calculations!U45</f>
        <v>505.77603416980605</v>
      </c>
      <c r="G47" s="92">
        <f>calculations!Y45</f>
        <v>166.45979955005077</v>
      </c>
      <c r="H47" s="92">
        <v>300.34</v>
      </c>
    </row>
    <row r="48" spans="1:8" ht="12.75">
      <c r="A48" s="9"/>
      <c r="B48" s="5"/>
      <c r="C48" s="9"/>
      <c r="D48" s="33"/>
      <c r="E48" s="5"/>
      <c r="F48" s="66"/>
      <c r="G48" s="92"/>
      <c r="H48" s="92"/>
    </row>
    <row r="49" spans="1:8" ht="13.5" thickBot="1">
      <c r="A49" s="20" t="str">
        <f>calculations!A47</f>
        <v>Jefferson County</v>
      </c>
      <c r="B49" s="21"/>
      <c r="C49" s="22"/>
      <c r="D49" s="35"/>
      <c r="E49" s="21">
        <f>calculations!L47</f>
        <v>11406</v>
      </c>
      <c r="F49" s="68">
        <f>calculations!U47</f>
        <v>1656.6999999999998</v>
      </c>
      <c r="G49" s="93">
        <f>calculations!Y47</f>
        <v>1183.4990405048102</v>
      </c>
      <c r="H49" s="93">
        <f>H51+H53</f>
        <v>1148.83</v>
      </c>
    </row>
    <row r="50" spans="1:8" ht="12.75">
      <c r="A50" s="16"/>
      <c r="B50" s="28"/>
      <c r="C50" s="23"/>
      <c r="D50" s="36"/>
      <c r="E50" s="28"/>
      <c r="F50" s="69"/>
      <c r="G50" s="95"/>
      <c r="H50" s="95"/>
    </row>
    <row r="51" spans="1:9" ht="12.75">
      <c r="A51" s="7"/>
      <c r="B51" s="19" t="str">
        <f>calculations!B48</f>
        <v>Boulder Community Library (Jefferson County Library System)</v>
      </c>
      <c r="C51" s="29"/>
      <c r="D51" s="37">
        <f>calculations!D48</f>
        <v>1063</v>
      </c>
      <c r="E51" s="19">
        <f>calculations!L48</f>
        <v>5713</v>
      </c>
      <c r="F51" s="70">
        <f>calculations!U48</f>
        <v>723.6815456803286</v>
      </c>
      <c r="G51" s="101">
        <f>calculations!Y48</f>
        <v>583.172424793319</v>
      </c>
      <c r="H51" s="101">
        <f>H52</f>
        <v>1148.83</v>
      </c>
      <c r="I51">
        <v>1</v>
      </c>
    </row>
    <row r="52" spans="1:8" ht="12.75">
      <c r="A52" s="9"/>
      <c r="B52" s="10"/>
      <c r="C52" s="7" t="str">
        <f>calculations!C49</f>
        <v>Boulder</v>
      </c>
      <c r="D52" s="38"/>
      <c r="E52" s="5">
        <f>calculations!L49</f>
        <v>5713</v>
      </c>
      <c r="F52" s="66">
        <f>calculations!U49</f>
        <v>723.6815456803286</v>
      </c>
      <c r="G52" s="92">
        <f>calculations!Y49</f>
        <v>583.172424793319</v>
      </c>
      <c r="H52" s="92">
        <v>1148.83</v>
      </c>
    </row>
    <row r="53" spans="1:9" ht="12.75">
      <c r="A53" s="9"/>
      <c r="B53" s="19" t="str">
        <f>calculations!B50</f>
        <v>Clancy Library (North Jefferson County Library District)</v>
      </c>
      <c r="C53" s="29"/>
      <c r="D53" s="37">
        <f>calculations!D50</f>
        <v>1572</v>
      </c>
      <c r="E53" s="19">
        <f>calculations!L50</f>
        <v>5693</v>
      </c>
      <c r="F53" s="70">
        <f>calculations!U50</f>
        <v>933.0184543196714</v>
      </c>
      <c r="G53" s="101">
        <f>calculations!Y50</f>
        <v>600.3266157114912</v>
      </c>
      <c r="H53" s="101">
        <f>H54</f>
        <v>0</v>
      </c>
      <c r="I53">
        <v>1</v>
      </c>
    </row>
    <row r="54" spans="1:8" ht="12.75">
      <c r="A54" s="9"/>
      <c r="B54" s="10"/>
      <c r="C54" s="7" t="str">
        <f>calculations!C51</f>
        <v>School District: Clancy Elementary 0584</v>
      </c>
      <c r="D54" s="38"/>
      <c r="E54" s="5"/>
      <c r="F54" s="66"/>
      <c r="G54" s="92"/>
      <c r="H54" s="92"/>
    </row>
    <row r="55" spans="1:8" ht="12.75">
      <c r="A55" s="9"/>
      <c r="B55" s="10"/>
      <c r="C55" s="7" t="str">
        <f>calculations!C52</f>
        <v>School District: Montana City Elementary 0591</v>
      </c>
      <c r="D55" s="38"/>
      <c r="E55" s="5"/>
      <c r="F55" s="66"/>
      <c r="G55" s="92"/>
      <c r="H55" s="92"/>
    </row>
    <row r="56" spans="1:8" ht="12.75">
      <c r="A56" s="9"/>
      <c r="B56" s="10"/>
      <c r="C56" s="7"/>
      <c r="D56" s="38"/>
      <c r="E56" s="5"/>
      <c r="F56" s="66"/>
      <c r="G56" s="92"/>
      <c r="H56" s="92"/>
    </row>
    <row r="57" spans="1:8" ht="13.5" thickBot="1">
      <c r="A57" s="20" t="str">
        <f>calculations!A54</f>
        <v>Lewis and Clark County</v>
      </c>
      <c r="B57" s="21"/>
      <c r="C57" s="22"/>
      <c r="D57" s="35"/>
      <c r="E57" s="21">
        <f>calculations!L54</f>
        <v>63395</v>
      </c>
      <c r="F57" s="68">
        <f>calculations!U54</f>
        <v>3461.03</v>
      </c>
      <c r="G57" s="93">
        <f>calculations!Y54</f>
        <v>6057.250595739074</v>
      </c>
      <c r="H57" s="93">
        <f>H59</f>
        <v>5807.82</v>
      </c>
    </row>
    <row r="58" spans="1:8" ht="12.75">
      <c r="A58" s="16"/>
      <c r="B58" s="28"/>
      <c r="C58" s="23"/>
      <c r="D58" s="36"/>
      <c r="E58" s="28"/>
      <c r="F58" s="69"/>
      <c r="G58" s="95"/>
      <c r="H58" s="95"/>
    </row>
    <row r="59" spans="1:8" ht="12.75">
      <c r="A59" s="7"/>
      <c r="B59" s="19" t="str">
        <f>calculations!B56</f>
        <v>Lewis and Clark Library</v>
      </c>
      <c r="C59" s="29"/>
      <c r="D59" s="37">
        <f>calculations!D56</f>
        <v>1030</v>
      </c>
      <c r="E59" s="19">
        <f>calculations!L56</f>
        <v>63395</v>
      </c>
      <c r="F59" s="70">
        <f>calculations!U56</f>
        <v>3461.03</v>
      </c>
      <c r="G59" s="101">
        <f>calculations!Y56</f>
        <v>6057.250595739074</v>
      </c>
      <c r="H59" s="101">
        <f>H60</f>
        <v>5807.82</v>
      </c>
    </row>
    <row r="60" spans="1:8" ht="12.75">
      <c r="A60" s="9"/>
      <c r="B60" s="10"/>
      <c r="C60" s="7" t="str">
        <f>calculations!C57</f>
        <v>Helena</v>
      </c>
      <c r="D60" s="38"/>
      <c r="E60" s="5">
        <f>calculations!L57</f>
        <v>63395</v>
      </c>
      <c r="F60" s="66">
        <f>calculations!U57</f>
        <v>3461.03</v>
      </c>
      <c r="G60" s="92">
        <f>calculations!Y57</f>
        <v>6057.250595739074</v>
      </c>
      <c r="H60" s="92">
        <v>5807.82</v>
      </c>
    </row>
    <row r="61" spans="1:8" ht="12.75">
      <c r="A61" s="9"/>
      <c r="B61" s="5"/>
      <c r="C61" s="9"/>
      <c r="D61" s="33"/>
      <c r="E61" s="5"/>
      <c r="F61" s="66"/>
      <c r="G61" s="92"/>
      <c r="H61" s="92"/>
    </row>
    <row r="62" spans="1:8" ht="13.5" thickBot="1">
      <c r="A62" s="20" t="str">
        <f>calculations!A59</f>
        <v>Madison County</v>
      </c>
      <c r="B62" s="21"/>
      <c r="C62" s="22"/>
      <c r="D62" s="35"/>
      <c r="E62" s="21">
        <f>calculations!L59</f>
        <v>7690.999999999999</v>
      </c>
      <c r="F62" s="68">
        <f>calculations!U59</f>
        <v>3586.6279999999997</v>
      </c>
      <c r="G62" s="93">
        <f>calculations!Y59</f>
        <v>1021.7690000666156</v>
      </c>
      <c r="H62" s="93">
        <f>H64+H66+H68+H70</f>
        <v>1024.28</v>
      </c>
    </row>
    <row r="63" spans="1:8" ht="12.75">
      <c r="A63" s="16"/>
      <c r="B63" s="28"/>
      <c r="C63" s="23"/>
      <c r="D63" s="36"/>
      <c r="E63" s="28"/>
      <c r="F63" s="69"/>
      <c r="G63" s="95"/>
      <c r="H63" s="95"/>
    </row>
    <row r="64" spans="1:9" ht="12.75">
      <c r="A64" s="11"/>
      <c r="B64" s="19" t="str">
        <f>calculations!B61</f>
        <v>Madison Valley Public Library</v>
      </c>
      <c r="C64" s="29"/>
      <c r="D64" s="37">
        <f>calculations!D61</f>
        <v>1135</v>
      </c>
      <c r="E64" s="19">
        <f>calculations!L61</f>
        <v>1176.76</v>
      </c>
      <c r="F64" s="70">
        <f>calculations!U61</f>
        <v>548.9800692734357</v>
      </c>
      <c r="G64" s="101">
        <f>calculations!Y61</f>
        <v>156.35448384681695</v>
      </c>
      <c r="H64" s="101">
        <f>H65</f>
        <v>251.52</v>
      </c>
      <c r="I64">
        <v>1</v>
      </c>
    </row>
    <row r="65" spans="1:8" ht="12.75">
      <c r="A65" s="9"/>
      <c r="B65" s="10"/>
      <c r="C65" s="7" t="str">
        <f>calculations!C62</f>
        <v>Ennis</v>
      </c>
      <c r="D65" s="38"/>
      <c r="E65" s="5">
        <f>calculations!L62</f>
        <v>1176.76</v>
      </c>
      <c r="F65" s="66">
        <f>calculations!U62</f>
        <v>548.9800692734357</v>
      </c>
      <c r="G65" s="92">
        <f>calculations!Y62</f>
        <v>156.35448384681695</v>
      </c>
      <c r="H65" s="92">
        <v>251.52</v>
      </c>
    </row>
    <row r="66" spans="1:9" ht="12.75">
      <c r="A66" s="16"/>
      <c r="B66" s="19" t="str">
        <f>calculations!B63</f>
        <v>Sheridan Public Library</v>
      </c>
      <c r="C66" s="29"/>
      <c r="D66" s="37">
        <f>calculations!D63</f>
        <v>1148</v>
      </c>
      <c r="E66" s="19">
        <f>calculations!L63</f>
        <v>980.76</v>
      </c>
      <c r="F66" s="70">
        <f>calculations!U63</f>
        <v>457.91395199079903</v>
      </c>
      <c r="G66" s="101">
        <f>calculations!Y63</f>
        <v>130.34588881168318</v>
      </c>
      <c r="H66" s="101">
        <f>H67</f>
        <v>212.7</v>
      </c>
      <c r="I66">
        <v>1</v>
      </c>
    </row>
    <row r="67" spans="1:8" ht="12.75">
      <c r="A67" s="9"/>
      <c r="B67" s="10"/>
      <c r="C67" s="7" t="str">
        <f>calculations!C64</f>
        <v>Sheridan</v>
      </c>
      <c r="D67" s="38"/>
      <c r="E67" s="5">
        <f>calculations!L64</f>
        <v>980.76</v>
      </c>
      <c r="F67" s="66">
        <f>calculations!U64</f>
        <v>457.91395199079903</v>
      </c>
      <c r="G67" s="92">
        <f>calculations!Y64</f>
        <v>130.34588881168318</v>
      </c>
      <c r="H67" s="92">
        <v>212.7</v>
      </c>
    </row>
    <row r="68" spans="1:9" ht="12.75">
      <c r="A68" s="16"/>
      <c r="B68" s="19" t="str">
        <f>calculations!B65</f>
        <v>Twin Bridges Public Library</v>
      </c>
      <c r="C68" s="29"/>
      <c r="D68" s="37">
        <f>calculations!D65</f>
        <v>1152</v>
      </c>
      <c r="E68" s="19">
        <f>calculations!L65</f>
        <v>713.76</v>
      </c>
      <c r="F68" s="70">
        <f>calculations!U65</f>
        <v>333.46790620589053</v>
      </c>
      <c r="G68" s="101">
        <f>calculations!Y65</f>
        <v>94.88032506178146</v>
      </c>
      <c r="H68" s="101">
        <f>H69</f>
        <v>134.52</v>
      </c>
      <c r="I68">
        <v>1</v>
      </c>
    </row>
    <row r="69" spans="1:8" ht="12.75">
      <c r="A69" s="24"/>
      <c r="B69" s="25"/>
      <c r="C69" s="7" t="str">
        <f>calculations!C66</f>
        <v>Twin Bridges</v>
      </c>
      <c r="D69" s="38"/>
      <c r="E69" s="5">
        <f>calculations!L66</f>
        <v>713.76</v>
      </c>
      <c r="F69" s="66">
        <f>calculations!U66</f>
        <v>333.46790620589053</v>
      </c>
      <c r="G69" s="92">
        <f>calculations!Y66</f>
        <v>94.88032506178146</v>
      </c>
      <c r="H69" s="92">
        <v>134.52</v>
      </c>
    </row>
    <row r="70" spans="1:9" ht="12.75">
      <c r="A70" s="16"/>
      <c r="B70" s="19" t="str">
        <f>calculations!B67</f>
        <v>Thompson-Hickman County Library</v>
      </c>
      <c r="C70" s="29"/>
      <c r="D70" s="37">
        <f>calculations!D67</f>
        <v>1153</v>
      </c>
      <c r="E70" s="19">
        <f>calculations!L67</f>
        <v>4819.719999999999</v>
      </c>
      <c r="F70" s="70">
        <f>calculations!U67</f>
        <v>2246.2660725298747</v>
      </c>
      <c r="G70" s="101">
        <f>calculations!Y67</f>
        <v>640.188302346334</v>
      </c>
      <c r="H70" s="101">
        <f>H71</f>
        <v>425.54</v>
      </c>
      <c r="I70">
        <v>1</v>
      </c>
    </row>
    <row r="71" spans="1:8" ht="12.75">
      <c r="A71" s="9"/>
      <c r="B71" s="10"/>
      <c r="C71" s="7" t="str">
        <f>calculations!C68</f>
        <v>Virginia City</v>
      </c>
      <c r="D71" s="38"/>
      <c r="E71" s="5">
        <f>calculations!L68</f>
        <v>4819.719999999999</v>
      </c>
      <c r="F71" s="66">
        <f>calculations!U68</f>
        <v>2246.2660725298747</v>
      </c>
      <c r="G71" s="92">
        <f>calculations!Y68</f>
        <v>640.188302346334</v>
      </c>
      <c r="H71" s="92">
        <v>425.54</v>
      </c>
    </row>
    <row r="72" spans="1:8" ht="12.75">
      <c r="A72" s="9"/>
      <c r="B72" s="5"/>
      <c r="C72" s="9"/>
      <c r="D72" s="33"/>
      <c r="E72" s="5"/>
      <c r="F72" s="66"/>
      <c r="G72" s="92"/>
      <c r="H72" s="92"/>
    </row>
    <row r="73" spans="1:8" ht="13.5" thickBot="1">
      <c r="A73" s="20" t="str">
        <f>calculations!A70</f>
        <v>Meagher County</v>
      </c>
      <c r="B73" s="21"/>
      <c r="C73" s="22"/>
      <c r="D73" s="35"/>
      <c r="E73" s="21">
        <f>calculations!L70</f>
        <v>1891</v>
      </c>
      <c r="F73" s="68">
        <f>calculations!U70</f>
        <v>2391.85</v>
      </c>
      <c r="G73" s="93">
        <f>calculations!Y70</f>
        <v>388.03224950630624</v>
      </c>
      <c r="H73" s="93">
        <f>H75</f>
        <v>424.35</v>
      </c>
    </row>
    <row r="74" spans="1:8" ht="12.75">
      <c r="A74" s="16"/>
      <c r="B74" s="28"/>
      <c r="C74" s="23"/>
      <c r="D74" s="36"/>
      <c r="E74" s="28"/>
      <c r="F74" s="69"/>
      <c r="G74" s="95"/>
      <c r="H74" s="95"/>
    </row>
    <row r="75" spans="1:8" ht="12.75">
      <c r="A75" s="7"/>
      <c r="B75" s="19" t="str">
        <f>calculations!B72</f>
        <v>Meagher County/City Library</v>
      </c>
      <c r="C75" s="29"/>
      <c r="D75" s="37">
        <f>calculations!D72</f>
        <v>1075</v>
      </c>
      <c r="E75" s="19">
        <f>calculations!L72</f>
        <v>1891</v>
      </c>
      <c r="F75" s="70">
        <f>calculations!U72</f>
        <v>2391.85</v>
      </c>
      <c r="G75" s="101">
        <f>calculations!Y72</f>
        <v>388.03224950630624</v>
      </c>
      <c r="H75" s="101">
        <f>H76</f>
        <v>424.35</v>
      </c>
    </row>
    <row r="76" spans="1:8" ht="12.75">
      <c r="A76" s="9"/>
      <c r="B76" s="10"/>
      <c r="C76" s="7" t="str">
        <f>calculations!C73</f>
        <v>White Sulphur Springs</v>
      </c>
      <c r="D76" s="38"/>
      <c r="E76" s="5">
        <f>calculations!L73</f>
        <v>1891</v>
      </c>
      <c r="F76" s="66">
        <f>calculations!U73</f>
        <v>2391.85</v>
      </c>
      <c r="G76" s="92">
        <f>calculations!Y73</f>
        <v>388.03224950630624</v>
      </c>
      <c r="H76" s="92">
        <v>424.35</v>
      </c>
    </row>
    <row r="77" spans="1:8" ht="12.75">
      <c r="A77" s="9"/>
      <c r="B77" s="5"/>
      <c r="C77" s="7"/>
      <c r="D77" s="38"/>
      <c r="E77" s="5"/>
      <c r="F77" s="66"/>
      <c r="G77" s="90"/>
      <c r="H77" s="92"/>
    </row>
    <row r="78" spans="1:8" ht="13.5" thickBot="1">
      <c r="A78" s="20" t="str">
        <f>calculations!A75</f>
        <v>Park County</v>
      </c>
      <c r="B78" s="21"/>
      <c r="C78" s="22"/>
      <c r="D78" s="35"/>
      <c r="E78" s="21">
        <f>calculations!L75</f>
        <v>15636</v>
      </c>
      <c r="F78" s="68">
        <f>calculations!U75</f>
        <v>2656.161</v>
      </c>
      <c r="G78" s="93">
        <f>calculations!Y75</f>
        <v>1657.2955814846478</v>
      </c>
      <c r="H78" s="93">
        <f>H80</f>
        <v>1800.94</v>
      </c>
    </row>
    <row r="79" spans="1:8" ht="12.75">
      <c r="A79" s="16"/>
      <c r="B79" s="28"/>
      <c r="C79" s="23"/>
      <c r="D79" s="36"/>
      <c r="E79" s="28"/>
      <c r="F79" s="69"/>
      <c r="G79" s="95"/>
      <c r="H79" s="95"/>
    </row>
    <row r="80" spans="1:8" ht="12.75">
      <c r="A80" s="7"/>
      <c r="B80" s="19" t="str">
        <f>calculations!B77</f>
        <v>Livingston-Park County Public Library</v>
      </c>
      <c r="C80" s="29"/>
      <c r="D80" s="37">
        <f>calculations!D77</f>
        <v>755</v>
      </c>
      <c r="E80" s="19">
        <f>calculations!L77</f>
        <v>15636</v>
      </c>
      <c r="F80" s="70">
        <f>calculations!U77</f>
        <v>2656.161</v>
      </c>
      <c r="G80" s="101">
        <f>calculations!Y77</f>
        <v>1657.2955814846478</v>
      </c>
      <c r="H80" s="101">
        <f>H81</f>
        <v>1800.94</v>
      </c>
    </row>
    <row r="81" spans="1:8" ht="12.75">
      <c r="A81" s="9"/>
      <c r="B81" s="10"/>
      <c r="C81" s="7" t="str">
        <f>calculations!C78</f>
        <v>Livingston</v>
      </c>
      <c r="D81" s="38"/>
      <c r="E81" s="5">
        <f>calculations!L78</f>
        <v>15636</v>
      </c>
      <c r="F81" s="66">
        <f>calculations!U78</f>
        <v>2656.161</v>
      </c>
      <c r="G81" s="92">
        <f>calculations!Y78</f>
        <v>1657.2955814846478</v>
      </c>
      <c r="H81" s="92">
        <v>1800.94</v>
      </c>
    </row>
    <row r="82" spans="1:8" ht="12.75">
      <c r="A82" s="9"/>
      <c r="B82" s="5"/>
      <c r="C82" s="7"/>
      <c r="D82" s="38"/>
      <c r="E82" s="5"/>
      <c r="F82" s="66"/>
      <c r="G82" s="90"/>
      <c r="H82" s="92"/>
    </row>
    <row r="83" spans="1:8" ht="13.5" thickBot="1">
      <c r="A83" s="20" t="str">
        <f>calculations!A80</f>
        <v>Powell County</v>
      </c>
      <c r="B83" s="21"/>
      <c r="C83" s="22"/>
      <c r="D83" s="35"/>
      <c r="E83" s="21">
        <f>calculations!L80</f>
        <v>7027</v>
      </c>
      <c r="F83" s="68">
        <f>calculations!U80</f>
        <v>2325.967</v>
      </c>
      <c r="G83" s="93">
        <f>calculations!Y80</f>
        <v>847.3919993855138</v>
      </c>
      <c r="H83" s="93">
        <f>H85</f>
        <v>932.94</v>
      </c>
    </row>
    <row r="84" spans="1:8" ht="12.75">
      <c r="A84" s="16"/>
      <c r="B84" s="28"/>
      <c r="C84" s="23"/>
      <c r="D84" s="36"/>
      <c r="E84" s="28"/>
      <c r="F84" s="69"/>
      <c r="G84" s="95"/>
      <c r="H84" s="95"/>
    </row>
    <row r="85" spans="1:8" ht="12.75">
      <c r="A85" s="7"/>
      <c r="B85" s="19" t="str">
        <f>calculations!B82</f>
        <v>William K. Kohrs Memorial Library</v>
      </c>
      <c r="C85" s="29"/>
      <c r="D85" s="37">
        <f>calculations!D82</f>
        <v>1127</v>
      </c>
      <c r="E85" s="19">
        <f>calculations!L82</f>
        <v>7027</v>
      </c>
      <c r="F85" s="70">
        <f>calculations!U82</f>
        <v>2325.967</v>
      </c>
      <c r="G85" s="101">
        <f>calculations!Y82</f>
        <v>847.3919993855138</v>
      </c>
      <c r="H85" s="101">
        <f>H86</f>
        <v>932.94</v>
      </c>
    </row>
    <row r="86" spans="1:8" ht="12.75">
      <c r="A86" s="9"/>
      <c r="B86" s="10"/>
      <c r="C86" s="7" t="str">
        <f>calculations!C83</f>
        <v>Deer Lodge</v>
      </c>
      <c r="D86" s="38"/>
      <c r="E86" s="5">
        <f>calculations!L83</f>
        <v>7027</v>
      </c>
      <c r="F86" s="66">
        <f>calculations!U83</f>
        <v>2325.967</v>
      </c>
      <c r="G86" s="92">
        <f>calculations!Y83</f>
        <v>847.3919993855138</v>
      </c>
      <c r="H86" s="92">
        <v>932.94</v>
      </c>
    </row>
    <row r="87" spans="1:8" ht="12.75">
      <c r="A87" s="9"/>
      <c r="B87" s="5"/>
      <c r="C87" s="7"/>
      <c r="D87" s="38"/>
      <c r="E87" s="5"/>
      <c r="F87" s="66"/>
      <c r="G87" s="90"/>
      <c r="H87" s="92"/>
    </row>
    <row r="88" spans="1:8" ht="13.5" thickBot="1">
      <c r="A88" s="20" t="str">
        <f>calculations!A85</f>
        <v>Silver Bow County</v>
      </c>
      <c r="B88" s="21"/>
      <c r="C88" s="22"/>
      <c r="D88" s="35"/>
      <c r="E88" s="21">
        <f>calculations!L85</f>
        <v>34200</v>
      </c>
      <c r="F88" s="68">
        <f>calculations!U85</f>
        <v>718.323</v>
      </c>
      <c r="G88" s="93">
        <f>calculations!Y85</f>
        <v>3163.649304243154</v>
      </c>
      <c r="H88" s="93">
        <f>H90</f>
        <v>3466.84</v>
      </c>
    </row>
    <row r="89" spans="1:8" ht="12.75">
      <c r="A89" s="16"/>
      <c r="B89" s="28"/>
      <c r="C89" s="23"/>
      <c r="D89" s="36"/>
      <c r="E89" s="28"/>
      <c r="F89" s="69"/>
      <c r="G89" s="95"/>
      <c r="H89" s="95"/>
    </row>
    <row r="90" spans="1:8" ht="12.75">
      <c r="A90" s="7"/>
      <c r="B90" s="19" t="str">
        <f>calculations!B87</f>
        <v>Butte - Silver Bow Public Library</v>
      </c>
      <c r="C90" s="29"/>
      <c r="D90" s="37">
        <f>calculations!D87</f>
        <v>1079</v>
      </c>
      <c r="E90" s="19">
        <f>calculations!L87</f>
        <v>34200</v>
      </c>
      <c r="F90" s="70">
        <f>calculations!U87</f>
        <v>718.323</v>
      </c>
      <c r="G90" s="101">
        <f>calculations!Y87</f>
        <v>3163.649304243154</v>
      </c>
      <c r="H90" s="101">
        <f>H91</f>
        <v>3466.84</v>
      </c>
    </row>
    <row r="91" spans="1:8" ht="12.75">
      <c r="A91" s="9"/>
      <c r="B91" s="10"/>
      <c r="C91" s="7" t="str">
        <f>calculations!C88</f>
        <v>Butte</v>
      </c>
      <c r="D91" s="38"/>
      <c r="E91" s="5">
        <f>calculations!L88</f>
        <v>34200</v>
      </c>
      <c r="F91" s="66">
        <f>calculations!U88</f>
        <v>718.323</v>
      </c>
      <c r="G91" s="92">
        <f>calculations!Y88</f>
        <v>3163.649304243154</v>
      </c>
      <c r="H91" s="92">
        <v>3466.84</v>
      </c>
    </row>
    <row r="92" spans="1:8" ht="12.75">
      <c r="A92" s="7"/>
      <c r="B92" s="5"/>
      <c r="C92" s="7"/>
      <c r="D92" s="38"/>
      <c r="E92" s="5"/>
      <c r="F92" s="66"/>
      <c r="G92" s="92"/>
      <c r="H92" s="92"/>
    </row>
    <row r="93" spans="1:8" ht="12.75">
      <c r="A93" s="7"/>
      <c r="B93" s="5"/>
      <c r="C93" s="7"/>
      <c r="D93" s="38"/>
      <c r="E93" s="5"/>
      <c r="F93" s="66"/>
      <c r="G93" s="92"/>
      <c r="H93" s="92"/>
    </row>
    <row r="94" spans="1:8" ht="15">
      <c r="A94" s="40" t="str">
        <f>calculations!A91</f>
        <v>Golden Plains Federation</v>
      </c>
      <c r="B94" s="5"/>
      <c r="C94" s="4"/>
      <c r="D94" s="34"/>
      <c r="E94" s="41">
        <f>calculations!L91</f>
        <v>27182</v>
      </c>
      <c r="F94" s="65">
        <f>calculations!U91</f>
        <v>15519.251</v>
      </c>
      <c r="G94" s="91">
        <f>calculations!Y91</f>
        <v>3868.793556221536</v>
      </c>
      <c r="H94" s="91">
        <f>H96+H101+H106+H111+H116</f>
        <v>4370.6900000000005</v>
      </c>
    </row>
    <row r="95" spans="1:8" ht="12.75">
      <c r="A95" s="4"/>
      <c r="B95" s="5"/>
      <c r="C95" s="4"/>
      <c r="D95" s="34"/>
      <c r="E95" s="5"/>
      <c r="F95" s="66"/>
      <c r="G95" s="92"/>
      <c r="H95" s="92"/>
    </row>
    <row r="96" spans="1:8" ht="13.5" thickBot="1">
      <c r="A96" s="20" t="str">
        <f>calculations!A93</f>
        <v>Daniels County</v>
      </c>
      <c r="B96" s="21"/>
      <c r="C96" s="22"/>
      <c r="D96" s="35"/>
      <c r="E96" s="21">
        <f>calculations!L93</f>
        <v>1751</v>
      </c>
      <c r="F96" s="68">
        <f>calculations!U93</f>
        <v>1426.136</v>
      </c>
      <c r="G96" s="93">
        <f>calculations!Y93</f>
        <v>287.85300187199357</v>
      </c>
      <c r="H96" s="93">
        <f>H98</f>
        <v>337.9</v>
      </c>
    </row>
    <row r="97" spans="1:8" ht="12.75">
      <c r="A97" s="16"/>
      <c r="B97" s="28"/>
      <c r="C97" s="23"/>
      <c r="D97" s="36"/>
      <c r="E97" s="28"/>
      <c r="F97" s="69"/>
      <c r="G97" s="95"/>
      <c r="H97" s="95"/>
    </row>
    <row r="98" spans="1:8" ht="12.75">
      <c r="A98" s="7"/>
      <c r="B98" s="19" t="str">
        <f>calculations!B95</f>
        <v>Daniels County Library</v>
      </c>
      <c r="C98" s="29"/>
      <c r="D98" s="37">
        <f>calculations!D95</f>
        <v>831</v>
      </c>
      <c r="E98" s="19">
        <f>calculations!L95</f>
        <v>1751</v>
      </c>
      <c r="F98" s="70">
        <f>calculations!U95</f>
        <v>1426.136</v>
      </c>
      <c r="G98" s="101">
        <f>calculations!Y95</f>
        <v>287.85300187199357</v>
      </c>
      <c r="H98" s="101">
        <f>H99</f>
        <v>337.9</v>
      </c>
    </row>
    <row r="99" spans="1:8" ht="12.75">
      <c r="A99" s="9"/>
      <c r="B99" s="10"/>
      <c r="C99" s="7" t="str">
        <f>calculations!C96</f>
        <v>Scobey</v>
      </c>
      <c r="D99" s="38"/>
      <c r="E99" s="5">
        <f>calculations!L96</f>
        <v>1751</v>
      </c>
      <c r="F99" s="66">
        <f>calculations!U96</f>
        <v>1426.136</v>
      </c>
      <c r="G99" s="92">
        <f>calculations!Y96</f>
        <v>287.85300187199357</v>
      </c>
      <c r="H99" s="92">
        <v>337.9</v>
      </c>
    </row>
    <row r="100" spans="1:8" ht="12.75">
      <c r="A100" s="7"/>
      <c r="B100" s="5"/>
      <c r="C100" s="7"/>
      <c r="D100" s="38"/>
      <c r="E100" s="5"/>
      <c r="F100" s="66"/>
      <c r="G100" s="92"/>
      <c r="H100" s="92"/>
    </row>
    <row r="101" spans="1:8" ht="13.5" thickBot="1">
      <c r="A101" s="20" t="str">
        <f>calculations!A98</f>
        <v>Phillips County</v>
      </c>
      <c r="B101" s="21"/>
      <c r="C101" s="22"/>
      <c r="D101" s="35"/>
      <c r="E101" s="21">
        <f>calculations!L98</f>
        <v>4253</v>
      </c>
      <c r="F101" s="68">
        <f>calculations!U98</f>
        <v>5139.878</v>
      </c>
      <c r="G101" s="93">
        <f>calculations!Y98</f>
        <v>851.0079922664333</v>
      </c>
      <c r="H101" s="93">
        <f>H103</f>
        <v>955.93</v>
      </c>
    </row>
    <row r="102" spans="1:8" ht="12.75">
      <c r="A102" s="16"/>
      <c r="B102" s="28"/>
      <c r="C102" s="23"/>
      <c r="D102" s="36"/>
      <c r="E102" s="28"/>
      <c r="F102" s="69"/>
      <c r="G102" s="95"/>
      <c r="H102" s="95"/>
    </row>
    <row r="103" spans="1:8" ht="12.75">
      <c r="A103" s="7"/>
      <c r="B103" s="19" t="str">
        <f>calculations!B100</f>
        <v>Phillips County Library</v>
      </c>
      <c r="C103" s="29"/>
      <c r="D103" s="37">
        <f>calculations!D100</f>
        <v>1019</v>
      </c>
      <c r="E103" s="19">
        <f>calculations!L100</f>
        <v>4253</v>
      </c>
      <c r="F103" s="70">
        <f>calculations!U100</f>
        <v>5139.878</v>
      </c>
      <c r="G103" s="101">
        <f>calculations!Y100</f>
        <v>851.0079922664333</v>
      </c>
      <c r="H103" s="101">
        <f>H104</f>
        <v>955.93</v>
      </c>
    </row>
    <row r="104" spans="1:8" ht="12.75">
      <c r="A104" s="9"/>
      <c r="B104" s="10"/>
      <c r="C104" s="7" t="str">
        <f>calculations!C101</f>
        <v>Malta</v>
      </c>
      <c r="D104" s="38"/>
      <c r="E104" s="5">
        <f>calculations!L101</f>
        <v>4253</v>
      </c>
      <c r="F104" s="66">
        <f>calculations!U101</f>
        <v>5139.878</v>
      </c>
      <c r="G104" s="92">
        <f>calculations!Y101</f>
        <v>851.0079922664333</v>
      </c>
      <c r="H104" s="92">
        <v>955.93</v>
      </c>
    </row>
    <row r="105" spans="1:8" ht="12.75">
      <c r="A105" s="9"/>
      <c r="B105" s="5"/>
      <c r="C105" s="7"/>
      <c r="D105" s="38"/>
      <c r="E105" s="5"/>
      <c r="F105" s="66"/>
      <c r="G105" s="90"/>
      <c r="H105" s="92"/>
    </row>
    <row r="106" spans="1:8" ht="13.5" thickBot="1">
      <c r="A106" s="20" t="str">
        <f>calculations!A103</f>
        <v>Roosevelt County</v>
      </c>
      <c r="B106" s="21"/>
      <c r="C106" s="22"/>
      <c r="D106" s="35"/>
      <c r="E106" s="21">
        <f>calculations!L103</f>
        <v>10425</v>
      </c>
      <c r="F106" s="68">
        <f>calculations!U103</f>
        <v>2355.652</v>
      </c>
      <c r="G106" s="93">
        <f>calculations!Y103</f>
        <v>1157.9450939718345</v>
      </c>
      <c r="H106" s="93">
        <f>H108</f>
        <v>1273.33</v>
      </c>
    </row>
    <row r="107" spans="1:8" ht="12.75">
      <c r="A107" s="16"/>
      <c r="B107" s="28"/>
      <c r="C107" s="23"/>
      <c r="D107" s="36"/>
      <c r="E107" s="28"/>
      <c r="F107" s="69"/>
      <c r="G107" s="95"/>
      <c r="H107" s="95"/>
    </row>
    <row r="108" spans="1:8" ht="12.75">
      <c r="A108" s="7"/>
      <c r="B108" s="19" t="str">
        <f>calculations!B105</f>
        <v>Roosevelt County Library</v>
      </c>
      <c r="C108" s="29"/>
      <c r="D108" s="37">
        <f>calculations!D105</f>
        <v>794</v>
      </c>
      <c r="E108" s="19">
        <f>calculations!L105</f>
        <v>10425</v>
      </c>
      <c r="F108" s="70">
        <f>calculations!U105</f>
        <v>2355.652</v>
      </c>
      <c r="G108" s="101">
        <f>calculations!Y105</f>
        <v>1157.9450939718345</v>
      </c>
      <c r="H108" s="101">
        <f>H109</f>
        <v>1273.33</v>
      </c>
    </row>
    <row r="109" spans="1:8" ht="12.75">
      <c r="A109" s="9"/>
      <c r="B109" s="10"/>
      <c r="C109" s="7" t="str">
        <f>calculations!C106</f>
        <v>Wolf Point</v>
      </c>
      <c r="D109" s="38"/>
      <c r="E109" s="5">
        <f>calculations!L106</f>
        <v>10425</v>
      </c>
      <c r="F109" s="66">
        <f>calculations!U106</f>
        <v>2355.652</v>
      </c>
      <c r="G109" s="92">
        <f>calculations!Y106</f>
        <v>1157.9450939718345</v>
      </c>
      <c r="H109" s="92">
        <v>1273.33</v>
      </c>
    </row>
    <row r="110" spans="1:8" ht="12.75">
      <c r="A110" s="4"/>
      <c r="B110" s="5"/>
      <c r="C110" s="4"/>
      <c r="D110" s="34"/>
      <c r="E110" s="5"/>
      <c r="F110" s="66"/>
      <c r="G110" s="92"/>
      <c r="H110" s="92"/>
    </row>
    <row r="111" spans="1:8" ht="13.5" thickBot="1">
      <c r="A111" s="20" t="str">
        <f>calculations!A108</f>
        <v>Sheridan County</v>
      </c>
      <c r="B111" s="21"/>
      <c r="C111" s="22"/>
      <c r="D111" s="35"/>
      <c r="E111" s="21">
        <f>calculations!L108</f>
        <v>3384</v>
      </c>
      <c r="F111" s="68">
        <f>calculations!U108</f>
        <v>1676.65</v>
      </c>
      <c r="G111" s="93">
        <f>calculations!Y108</f>
        <v>458.5020263292173</v>
      </c>
      <c r="H111" s="93">
        <f>H113</f>
        <v>567.4</v>
      </c>
    </row>
    <row r="112" spans="1:8" ht="12.75">
      <c r="A112" s="16"/>
      <c r="B112" s="28"/>
      <c r="C112" s="23"/>
      <c r="D112" s="36"/>
      <c r="E112" s="28"/>
      <c r="F112" s="69"/>
      <c r="G112" s="95"/>
      <c r="H112" s="95"/>
    </row>
    <row r="113" spans="1:8" ht="12.75">
      <c r="A113" s="7"/>
      <c r="B113" s="19" t="str">
        <f>calculations!B110</f>
        <v>Sheridan County Library</v>
      </c>
      <c r="C113" s="29"/>
      <c r="D113" s="37">
        <f>calculations!D110</f>
        <v>820</v>
      </c>
      <c r="E113" s="19">
        <f>calculations!L110</f>
        <v>3384</v>
      </c>
      <c r="F113" s="70">
        <f>calculations!U110</f>
        <v>1676.65</v>
      </c>
      <c r="G113" s="101">
        <f>calculations!Y110</f>
        <v>458.5020263292173</v>
      </c>
      <c r="H113" s="101">
        <f>H114</f>
        <v>567.4</v>
      </c>
    </row>
    <row r="114" spans="1:8" ht="12.75">
      <c r="A114" s="9"/>
      <c r="B114" s="10"/>
      <c r="C114" s="7" t="str">
        <f>calculations!C111</f>
        <v>Plentywood</v>
      </c>
      <c r="D114" s="38"/>
      <c r="E114" s="5">
        <f>calculations!L111</f>
        <v>3384</v>
      </c>
      <c r="F114" s="66">
        <f>calculations!U111</f>
        <v>1676.65</v>
      </c>
      <c r="G114" s="92">
        <f>calculations!Y111</f>
        <v>458.5020263292173</v>
      </c>
      <c r="H114" s="92">
        <v>567.4</v>
      </c>
    </row>
    <row r="115" spans="1:8" ht="12.75">
      <c r="A115" s="9"/>
      <c r="B115" s="5"/>
      <c r="C115" s="7"/>
      <c r="D115" s="38"/>
      <c r="E115" s="5"/>
      <c r="F115" s="66"/>
      <c r="G115" s="90"/>
      <c r="H115" s="92"/>
    </row>
    <row r="116" spans="1:8" ht="13.5" thickBot="1">
      <c r="A116" s="20" t="str">
        <f>calculations!A113</f>
        <v>Valley County</v>
      </c>
      <c r="B116" s="21"/>
      <c r="C116" s="22"/>
      <c r="D116" s="35"/>
      <c r="E116" s="21">
        <f>calculations!L113</f>
        <v>7369</v>
      </c>
      <c r="F116" s="68">
        <f>calculations!U113</f>
        <v>4920.935</v>
      </c>
      <c r="G116" s="93">
        <f>calculations!Y113</f>
        <v>1113.4854417820575</v>
      </c>
      <c r="H116" s="93">
        <f>H118</f>
        <v>1236.13</v>
      </c>
    </row>
    <row r="117" spans="1:8" ht="12.75">
      <c r="A117" s="16"/>
      <c r="B117" s="28"/>
      <c r="C117" s="23"/>
      <c r="D117" s="36"/>
      <c r="E117" s="28"/>
      <c r="F117" s="69"/>
      <c r="G117" s="95"/>
      <c r="H117" s="95"/>
    </row>
    <row r="118" spans="1:8" ht="12.75">
      <c r="A118" s="7"/>
      <c r="B118" s="19" t="str">
        <f>calculations!B115</f>
        <v>Glasgow City-County Library</v>
      </c>
      <c r="C118" s="29"/>
      <c r="D118" s="37">
        <f>calculations!D115</f>
        <v>811</v>
      </c>
      <c r="E118" s="19">
        <f>calculations!L115</f>
        <v>7369</v>
      </c>
      <c r="F118" s="70">
        <f>calculations!U115</f>
        <v>4920.935</v>
      </c>
      <c r="G118" s="101">
        <f>calculations!Y115</f>
        <v>1113.4854417820575</v>
      </c>
      <c r="H118" s="101">
        <f>H119</f>
        <v>1236.13</v>
      </c>
    </row>
    <row r="119" spans="1:8" ht="12.75">
      <c r="A119" s="9"/>
      <c r="B119" s="10"/>
      <c r="C119" s="7" t="str">
        <f>calculations!C116</f>
        <v>Glasgow</v>
      </c>
      <c r="D119" s="38"/>
      <c r="E119" s="5">
        <f>calculations!L116</f>
        <v>7369</v>
      </c>
      <c r="F119" s="66">
        <f>calculations!U116</f>
        <v>4920.935</v>
      </c>
      <c r="G119" s="92">
        <f>calculations!Y116</f>
        <v>1113.4854417820575</v>
      </c>
      <c r="H119" s="92">
        <v>1236.13</v>
      </c>
    </row>
    <row r="120" spans="1:8" ht="12.75">
      <c r="A120" s="9"/>
      <c r="B120" s="5"/>
      <c r="C120" s="7"/>
      <c r="D120" s="38"/>
      <c r="E120" s="5"/>
      <c r="F120" s="66"/>
      <c r="G120" s="90"/>
      <c r="H120" s="92"/>
    </row>
    <row r="121" spans="1:8" ht="12.75">
      <c r="A121" s="9"/>
      <c r="B121" s="5"/>
      <c r="C121" s="7"/>
      <c r="D121" s="38"/>
      <c r="E121" s="5"/>
      <c r="F121" s="66"/>
      <c r="G121" s="90"/>
      <c r="H121" s="92"/>
    </row>
    <row r="122" spans="1:8" ht="15">
      <c r="A122" s="40" t="str">
        <f>calculations!A119</f>
        <v>Pathfinder Federation</v>
      </c>
      <c r="B122" s="5"/>
      <c r="C122" s="4"/>
      <c r="D122" s="34"/>
      <c r="E122" s="41">
        <f>calculations!L119</f>
        <v>143015</v>
      </c>
      <c r="F122" s="65">
        <f>calculations!U119</f>
        <v>24026.81</v>
      </c>
      <c r="G122" s="91">
        <f>calculations!Y119</f>
        <v>15134.223541778254</v>
      </c>
      <c r="H122" s="91">
        <f>H124+H131+H140+H145+H150+H155+H160+H167+H172</f>
        <v>16446.390000000003</v>
      </c>
    </row>
    <row r="123" spans="1:8" ht="12.75">
      <c r="A123" s="4"/>
      <c r="B123" s="5"/>
      <c r="C123" s="4"/>
      <c r="D123" s="34"/>
      <c r="E123" s="5"/>
      <c r="F123" s="66"/>
      <c r="G123" s="92"/>
      <c r="H123" s="92"/>
    </row>
    <row r="124" spans="1:8" ht="13.5" thickBot="1">
      <c r="A124" s="20" t="str">
        <f>calculations!A121</f>
        <v>Blaine County</v>
      </c>
      <c r="B124" s="21"/>
      <c r="C124" s="22"/>
      <c r="D124" s="35"/>
      <c r="E124" s="21">
        <f>calculations!L121</f>
        <v>6491</v>
      </c>
      <c r="F124" s="68">
        <f>calculations!U121</f>
        <v>4226.245</v>
      </c>
      <c r="G124" s="93">
        <f>calculations!Y121</f>
        <v>970.9975100365907</v>
      </c>
      <c r="H124" s="93">
        <f>H126+H128</f>
        <v>1102.64</v>
      </c>
    </row>
    <row r="125" spans="1:8" ht="12.75">
      <c r="A125" s="16"/>
      <c r="B125" s="28"/>
      <c r="C125" s="23"/>
      <c r="D125" s="36"/>
      <c r="E125" s="28"/>
      <c r="F125" s="69"/>
      <c r="G125" s="95"/>
      <c r="H125" s="95"/>
    </row>
    <row r="126" spans="1:9" ht="12.75">
      <c r="A126" s="11"/>
      <c r="B126" s="19" t="str">
        <f>calculations!B123</f>
        <v>Blaine County Library</v>
      </c>
      <c r="C126" s="29"/>
      <c r="D126" s="37">
        <f>calculations!D123</f>
        <v>1004</v>
      </c>
      <c r="E126" s="19">
        <f>calculations!L123</f>
        <v>3935.7999999999997</v>
      </c>
      <c r="F126" s="70">
        <f>calculations!U123</f>
        <v>2562.5134043820003</v>
      </c>
      <c r="G126" s="101">
        <f>calculations!Y123</f>
        <v>588.7563581025089</v>
      </c>
      <c r="H126" s="101">
        <f>H127</f>
        <v>683.21</v>
      </c>
      <c r="I126">
        <v>1</v>
      </c>
    </row>
    <row r="127" spans="1:8" ht="12.75">
      <c r="A127" s="9"/>
      <c r="B127" s="10"/>
      <c r="C127" s="7" t="str">
        <f>calculations!C124</f>
        <v>Chinook</v>
      </c>
      <c r="D127" s="38"/>
      <c r="E127" s="5">
        <f>calculations!L124</f>
        <v>3935.7999999999997</v>
      </c>
      <c r="F127" s="66">
        <f>calculations!U124</f>
        <v>2562.5134043820003</v>
      </c>
      <c r="G127" s="92">
        <f>calculations!Y124</f>
        <v>588.7563581025089</v>
      </c>
      <c r="H127" s="92">
        <v>683.21</v>
      </c>
    </row>
    <row r="128" spans="1:9" ht="12.75">
      <c r="A128" s="16"/>
      <c r="B128" s="19" t="str">
        <f>calculations!B125</f>
        <v>Harlem Public Library</v>
      </c>
      <c r="C128" s="29"/>
      <c r="D128" s="37">
        <f>calculations!D125</f>
        <v>1009</v>
      </c>
      <c r="E128" s="19">
        <f>calculations!L125</f>
        <v>2555.2</v>
      </c>
      <c r="F128" s="70">
        <f>calculations!U125</f>
        <v>1663.7315956179993</v>
      </c>
      <c r="G128" s="101">
        <f>calculations!Y125</f>
        <v>382.24115193408176</v>
      </c>
      <c r="H128" s="101">
        <f>H129</f>
        <v>419.43</v>
      </c>
      <c r="I128">
        <v>1</v>
      </c>
    </row>
    <row r="129" spans="1:8" ht="12.75">
      <c r="A129" s="9"/>
      <c r="B129" s="10"/>
      <c r="C129" s="7" t="str">
        <f>calculations!C126</f>
        <v>Harlem</v>
      </c>
      <c r="D129" s="38"/>
      <c r="E129" s="5">
        <f>calculations!L126</f>
        <v>2555.2</v>
      </c>
      <c r="F129" s="66">
        <f>calculations!U126</f>
        <v>1663.7315956179993</v>
      </c>
      <c r="G129" s="92">
        <f>calculations!Y126</f>
        <v>382.24115193408176</v>
      </c>
      <c r="H129" s="92">
        <v>419.43</v>
      </c>
    </row>
    <row r="130" spans="1:8" ht="12.75">
      <c r="A130" s="9"/>
      <c r="B130" s="5"/>
      <c r="C130" s="7"/>
      <c r="D130" s="38"/>
      <c r="E130" s="5"/>
      <c r="F130" s="66"/>
      <c r="G130" s="90"/>
      <c r="H130" s="92"/>
    </row>
    <row r="131" spans="1:8" ht="13.5" thickBot="1">
      <c r="A131" s="20" t="str">
        <f>calculations!A128</f>
        <v>Cascade County</v>
      </c>
      <c r="B131" s="21"/>
      <c r="C131" s="22"/>
      <c r="D131" s="35"/>
      <c r="E131" s="21">
        <f>calculations!L128</f>
        <v>81327</v>
      </c>
      <c r="F131" s="68">
        <f>calculations!U128</f>
        <v>2698.018</v>
      </c>
      <c r="G131" s="93">
        <f>calculations!Y128</f>
        <v>7612.785119569416</v>
      </c>
      <c r="H131" s="93">
        <f>H133+H135+H137</f>
        <v>8151.3</v>
      </c>
    </row>
    <row r="132" spans="1:8" ht="12.75">
      <c r="A132" s="16"/>
      <c r="B132" s="28"/>
      <c r="C132" s="23"/>
      <c r="D132" s="36"/>
      <c r="E132" s="28"/>
      <c r="F132" s="69"/>
      <c r="G132" s="95"/>
      <c r="H132" s="95"/>
    </row>
    <row r="133" spans="1:9" ht="12.75">
      <c r="A133" s="11"/>
      <c r="B133" s="19" t="str">
        <f>calculations!B130</f>
        <v>Belt Public Library</v>
      </c>
      <c r="C133" s="29"/>
      <c r="D133" s="37">
        <f>calculations!D130</f>
        <v>919</v>
      </c>
      <c r="E133" s="19">
        <f>calculations!L130</f>
        <v>1458.6</v>
      </c>
      <c r="F133" s="70">
        <f>calculations!U130</f>
        <v>48.333122185743676</v>
      </c>
      <c r="G133" s="101">
        <f>calculations!Y130</f>
        <v>136.53026588773724</v>
      </c>
      <c r="H133" s="101">
        <f>H134</f>
        <v>152.06</v>
      </c>
      <c r="I133">
        <v>1</v>
      </c>
    </row>
    <row r="134" spans="1:8" ht="12.75">
      <c r="A134" s="9"/>
      <c r="B134" s="10"/>
      <c r="C134" s="7" t="str">
        <f>calculations!C131</f>
        <v>Belt</v>
      </c>
      <c r="D134" s="38"/>
      <c r="E134" s="5">
        <f>calculations!L131</f>
        <v>1458.6</v>
      </c>
      <c r="F134" s="66">
        <f>calculations!U131</f>
        <v>48.333122185743676</v>
      </c>
      <c r="G134" s="92">
        <f>calculations!Y131</f>
        <v>136.53026588773724</v>
      </c>
      <c r="H134" s="92">
        <v>152.06</v>
      </c>
    </row>
    <row r="135" spans="1:9" ht="12.75">
      <c r="A135" s="16"/>
      <c r="B135" s="19" t="str">
        <f>calculations!B132</f>
        <v>Wedsworth Memorial Library</v>
      </c>
      <c r="C135" s="29"/>
      <c r="D135" s="37">
        <f>calculations!D132</f>
        <v>931</v>
      </c>
      <c r="E135" s="19">
        <f>calculations!L132</f>
        <v>1546.6</v>
      </c>
      <c r="F135" s="70">
        <f>calculations!U132</f>
        <v>51.40193288056459</v>
      </c>
      <c r="G135" s="101">
        <f>calculations!Y132</f>
        <v>144.78122855833635</v>
      </c>
      <c r="H135" s="101">
        <f>H136</f>
        <v>170.31</v>
      </c>
      <c r="I135">
        <v>1</v>
      </c>
    </row>
    <row r="136" spans="1:8" ht="12.75">
      <c r="A136" s="9"/>
      <c r="B136" s="10"/>
      <c r="C136" s="7" t="str">
        <f>calculations!C133</f>
        <v>Cascade</v>
      </c>
      <c r="D136" s="38"/>
      <c r="E136" s="5">
        <f>calculations!L133</f>
        <v>1546.6</v>
      </c>
      <c r="F136" s="66">
        <f>calculations!U133</f>
        <v>51.40193288056459</v>
      </c>
      <c r="G136" s="92">
        <f>calculations!Y133</f>
        <v>144.78122855833635</v>
      </c>
      <c r="H136" s="92">
        <v>170.31</v>
      </c>
    </row>
    <row r="137" spans="1:9" ht="12.75">
      <c r="A137" s="9"/>
      <c r="B137" s="19" t="str">
        <f>calculations!B134</f>
        <v>Great Falls Public Library</v>
      </c>
      <c r="C137" s="29"/>
      <c r="D137" s="37">
        <f>calculations!D134</f>
        <v>892</v>
      </c>
      <c r="E137" s="19">
        <f>calculations!L134</f>
        <v>78321.8</v>
      </c>
      <c r="F137" s="70">
        <f>calculations!U134</f>
        <v>2598.282944933692</v>
      </c>
      <c r="G137" s="101">
        <f>calculations!Y134</f>
        <v>7331.473625123342</v>
      </c>
      <c r="H137" s="101">
        <f>H138</f>
        <v>7828.93</v>
      </c>
      <c r="I137">
        <v>1</v>
      </c>
    </row>
    <row r="138" spans="1:8" ht="12.75">
      <c r="A138" s="7"/>
      <c r="B138" s="10"/>
      <c r="C138" s="7" t="str">
        <f>calculations!C135</f>
        <v>Great Falls</v>
      </c>
      <c r="D138" s="38"/>
      <c r="E138" s="5">
        <f>calculations!L135</f>
        <v>78321.8</v>
      </c>
      <c r="F138" s="66">
        <f>calculations!U135</f>
        <v>2598.282944933692</v>
      </c>
      <c r="G138" s="92">
        <f>calculations!Y135</f>
        <v>7331.473625123342</v>
      </c>
      <c r="H138" s="92">
        <v>7828.93</v>
      </c>
    </row>
    <row r="139" spans="1:8" ht="12.75">
      <c r="A139" s="7"/>
      <c r="B139" s="10"/>
      <c r="C139" s="7"/>
      <c r="D139" s="38"/>
      <c r="E139" s="5"/>
      <c r="F139" s="66"/>
      <c r="G139" s="92"/>
      <c r="H139" s="92"/>
    </row>
    <row r="140" spans="1:8" ht="13.5" thickBot="1">
      <c r="A140" s="20" t="str">
        <f>calculations!A137</f>
        <v>Chouteau County</v>
      </c>
      <c r="B140" s="21"/>
      <c r="C140" s="22"/>
      <c r="D140" s="35"/>
      <c r="E140" s="21">
        <f>calculations!L137</f>
        <v>5813</v>
      </c>
      <c r="F140" s="68">
        <f>calculations!U137</f>
        <v>3973.437</v>
      </c>
      <c r="G140" s="93">
        <f>calculations!Y137</f>
        <v>886.6649926478273</v>
      </c>
      <c r="H140" s="93">
        <f>H142</f>
        <v>975.86</v>
      </c>
    </row>
    <row r="141" spans="1:8" ht="12.75">
      <c r="A141" s="16"/>
      <c r="B141" s="28"/>
      <c r="C141" s="23"/>
      <c r="D141" s="36"/>
      <c r="E141" s="28"/>
      <c r="F141" s="69"/>
      <c r="G141" s="95"/>
      <c r="H141" s="95"/>
    </row>
    <row r="142" spans="1:8" ht="12.75">
      <c r="A142" s="7"/>
      <c r="B142" s="19" t="str">
        <f>calculations!B139</f>
        <v>Chouteau County Library</v>
      </c>
      <c r="C142" s="29"/>
      <c r="D142" s="37">
        <f>calculations!D139</f>
        <v>953</v>
      </c>
      <c r="E142" s="19">
        <f>calculations!L139</f>
        <v>5813</v>
      </c>
      <c r="F142" s="70">
        <f>calculations!U139</f>
        <v>3973.437</v>
      </c>
      <c r="G142" s="101">
        <f>calculations!Y139</f>
        <v>886.6649926478273</v>
      </c>
      <c r="H142" s="101">
        <f>H143</f>
        <v>975.86</v>
      </c>
    </row>
    <row r="143" spans="1:8" ht="12.75">
      <c r="A143" s="9"/>
      <c r="B143" s="10"/>
      <c r="C143" s="7" t="str">
        <f>calculations!C140</f>
        <v>Fort Benton</v>
      </c>
      <c r="D143" s="38"/>
      <c r="E143" s="5">
        <f>calculations!L140</f>
        <v>5813</v>
      </c>
      <c r="F143" s="66">
        <f>calculations!U140</f>
        <v>3973.437</v>
      </c>
      <c r="G143" s="92">
        <f>calculations!Y140</f>
        <v>886.6649926478273</v>
      </c>
      <c r="H143" s="92">
        <v>975.86</v>
      </c>
    </row>
    <row r="144" spans="1:8" ht="12.75">
      <c r="A144" s="7"/>
      <c r="B144" s="10"/>
      <c r="C144" s="7"/>
      <c r="D144" s="38"/>
      <c r="E144" s="5"/>
      <c r="F144" s="66"/>
      <c r="G144" s="92"/>
      <c r="H144" s="92"/>
    </row>
    <row r="145" spans="1:8" ht="13.5" thickBot="1">
      <c r="A145" s="20" t="str">
        <f>calculations!A142</f>
        <v>Glacier County</v>
      </c>
      <c r="B145" s="21"/>
      <c r="C145" s="22"/>
      <c r="D145" s="35"/>
      <c r="E145" s="21">
        <f>calculations!L142</f>
        <v>13399</v>
      </c>
      <c r="F145" s="68">
        <f>calculations!U142</f>
        <v>2994.749</v>
      </c>
      <c r="G145" s="93">
        <f>calculations!Y142</f>
        <v>1485.2967772188515</v>
      </c>
      <c r="H145" s="93">
        <f>H147</f>
        <v>1593.99</v>
      </c>
    </row>
    <row r="146" spans="1:8" ht="12.75">
      <c r="A146" s="16"/>
      <c r="B146" s="28"/>
      <c r="C146" s="23"/>
      <c r="D146" s="36"/>
      <c r="E146" s="28"/>
      <c r="F146" s="69"/>
      <c r="G146" s="95"/>
      <c r="H146" s="95"/>
    </row>
    <row r="147" spans="1:8" ht="12.75">
      <c r="A147" s="7"/>
      <c r="B147" s="19" t="str">
        <f>calculations!B144</f>
        <v>Glacier County Library</v>
      </c>
      <c r="C147" s="29"/>
      <c r="D147" s="37">
        <f>calculations!D144</f>
        <v>938</v>
      </c>
      <c r="E147" s="19">
        <f>calculations!L144</f>
        <v>13399</v>
      </c>
      <c r="F147" s="70">
        <f>calculations!U144</f>
        <v>2994.749</v>
      </c>
      <c r="G147" s="101">
        <f>calculations!Y144</f>
        <v>1485.2967772188515</v>
      </c>
      <c r="H147" s="101">
        <f>H148</f>
        <v>1593.99</v>
      </c>
    </row>
    <row r="148" spans="1:8" ht="12.75">
      <c r="A148" s="9"/>
      <c r="B148" s="10"/>
      <c r="C148" s="7" t="str">
        <f>calculations!C145</f>
        <v>Cut Bank</v>
      </c>
      <c r="D148" s="38"/>
      <c r="E148" s="5">
        <f>calculations!L145</f>
        <v>13399</v>
      </c>
      <c r="F148" s="66">
        <f>calculations!U145</f>
        <v>2994.749</v>
      </c>
      <c r="G148" s="92">
        <f>calculations!Y145</f>
        <v>1485.2967772188515</v>
      </c>
      <c r="H148" s="92">
        <v>1593.99</v>
      </c>
    </row>
    <row r="149" spans="1:8" ht="12.75">
      <c r="A149" s="7"/>
      <c r="B149" s="10"/>
      <c r="C149" s="7"/>
      <c r="D149" s="38"/>
      <c r="E149" s="5"/>
      <c r="F149" s="66"/>
      <c r="G149" s="92"/>
      <c r="H149" s="92"/>
    </row>
    <row r="150" spans="1:8" ht="13.5" thickBot="1">
      <c r="A150" s="20" t="str">
        <f>calculations!A147</f>
        <v>Hill County</v>
      </c>
      <c r="B150" s="21"/>
      <c r="C150" s="22"/>
      <c r="D150" s="35"/>
      <c r="E150" s="21">
        <f>calculations!L147</f>
        <v>16096</v>
      </c>
      <c r="F150" s="68">
        <f>calculations!U147</f>
        <v>2896.382</v>
      </c>
      <c r="G150" s="93">
        <f>calculations!Y147</f>
        <v>1720.73659150871</v>
      </c>
      <c r="H150" s="93">
        <f>H152</f>
        <v>1920.57</v>
      </c>
    </row>
    <row r="151" spans="1:8" ht="12.75">
      <c r="A151" s="16"/>
      <c r="B151" s="28"/>
      <c r="C151" s="23"/>
      <c r="D151" s="36"/>
      <c r="E151" s="28"/>
      <c r="F151" s="69"/>
      <c r="G151" s="95"/>
      <c r="H151" s="95"/>
    </row>
    <row r="152" spans="1:8" ht="12.75">
      <c r="A152" s="7"/>
      <c r="B152" s="19" t="str">
        <f>calculations!B149</f>
        <v>Havre-Hill Library</v>
      </c>
      <c r="C152" s="29"/>
      <c r="D152" s="37">
        <f>calculations!D149</f>
        <v>988</v>
      </c>
      <c r="E152" s="19">
        <f>calculations!L149</f>
        <v>16096</v>
      </c>
      <c r="F152" s="70">
        <f>calculations!U149</f>
        <v>2896.382</v>
      </c>
      <c r="G152" s="101">
        <f>calculations!Y149</f>
        <v>1720.73659150871</v>
      </c>
      <c r="H152" s="101">
        <f>H153</f>
        <v>1920.57</v>
      </c>
    </row>
    <row r="153" spans="1:8" ht="12.75">
      <c r="A153" s="9"/>
      <c r="B153" s="10"/>
      <c r="C153" s="7" t="str">
        <f>calculations!C150</f>
        <v>Havre</v>
      </c>
      <c r="D153" s="38"/>
      <c r="E153" s="5">
        <f>calculations!L150</f>
        <v>16096</v>
      </c>
      <c r="F153" s="66">
        <f>calculations!U150</f>
        <v>2896.382</v>
      </c>
      <c r="G153" s="92">
        <f>calculations!Y150</f>
        <v>1720.73659150871</v>
      </c>
      <c r="H153" s="92">
        <v>1920.57</v>
      </c>
    </row>
    <row r="154" spans="1:8" ht="12.75">
      <c r="A154" s="7"/>
      <c r="B154" s="10"/>
      <c r="C154" s="7"/>
      <c r="D154" s="38"/>
      <c r="E154" s="5"/>
      <c r="F154" s="66"/>
      <c r="G154" s="92"/>
      <c r="H154" s="92"/>
    </row>
    <row r="155" spans="1:8" ht="13.5" thickBot="1">
      <c r="A155" s="20" t="str">
        <f>calculations!A152</f>
        <v>Liberty County</v>
      </c>
      <c r="B155" s="21"/>
      <c r="C155" s="22"/>
      <c r="D155" s="35"/>
      <c r="E155" s="21">
        <f>calculations!L152</f>
        <v>2339</v>
      </c>
      <c r="F155" s="68">
        <f>calculations!U152</f>
        <v>1429.801</v>
      </c>
      <c r="G155" s="93">
        <f>calculations!Y152</f>
        <v>341.4586852146623</v>
      </c>
      <c r="H155" s="93">
        <f>H157</f>
        <v>352.11</v>
      </c>
    </row>
    <row r="156" spans="1:8" ht="12.75">
      <c r="A156" s="16"/>
      <c r="B156" s="28"/>
      <c r="C156" s="23"/>
      <c r="D156" s="36"/>
      <c r="E156" s="28"/>
      <c r="F156" s="69"/>
      <c r="G156" s="95"/>
      <c r="H156" s="95"/>
    </row>
    <row r="157" spans="1:8" ht="12.75">
      <c r="A157" s="7"/>
      <c r="B157" s="19" t="str">
        <f>calculations!B154</f>
        <v>Liberty County Library</v>
      </c>
      <c r="C157" s="29"/>
      <c r="D157" s="37">
        <f>calculations!D154</f>
        <v>1001</v>
      </c>
      <c r="E157" s="19">
        <f>calculations!L154</f>
        <v>2339</v>
      </c>
      <c r="F157" s="70">
        <f>calculations!U154</f>
        <v>1429.801</v>
      </c>
      <c r="G157" s="101">
        <f>calculations!Y154</f>
        <v>341.4586852146623</v>
      </c>
      <c r="H157" s="101">
        <f>H158</f>
        <v>352.11</v>
      </c>
    </row>
    <row r="158" spans="1:8" ht="12.75">
      <c r="A158" s="9"/>
      <c r="B158" s="10"/>
      <c r="C158" s="7" t="str">
        <f>calculations!C155</f>
        <v>Chester</v>
      </c>
      <c r="D158" s="38"/>
      <c r="E158" s="5">
        <f>calculations!L155</f>
        <v>2339</v>
      </c>
      <c r="F158" s="66">
        <f>calculations!U155</f>
        <v>1429.801</v>
      </c>
      <c r="G158" s="92">
        <f>calculations!Y155</f>
        <v>341.4586852146623</v>
      </c>
      <c r="H158" s="92">
        <v>352.11</v>
      </c>
    </row>
    <row r="159" spans="1:8" ht="12.75">
      <c r="A159" s="7"/>
      <c r="B159" s="10"/>
      <c r="C159" s="7"/>
      <c r="D159" s="38"/>
      <c r="E159" s="5"/>
      <c r="F159" s="66"/>
      <c r="G159" s="92"/>
      <c r="H159" s="92"/>
    </row>
    <row r="160" spans="1:8" ht="13.5" thickBot="1">
      <c r="A160" s="20" t="str">
        <f>calculations!A157</f>
        <v>Pondera County</v>
      </c>
      <c r="B160" s="21"/>
      <c r="C160" s="22"/>
      <c r="D160" s="35"/>
      <c r="E160" s="21">
        <f>calculations!L157</f>
        <v>6153</v>
      </c>
      <c r="F160" s="68">
        <f>calculations!U157</f>
        <v>1624.668</v>
      </c>
      <c r="G160" s="93">
        <f>calculations!Y157</f>
        <v>704.667688560938</v>
      </c>
      <c r="H160" s="93">
        <f>H162+H164</f>
        <v>789.91</v>
      </c>
    </row>
    <row r="161" spans="1:8" ht="12.75">
      <c r="A161" s="16"/>
      <c r="B161" s="28"/>
      <c r="C161" s="23"/>
      <c r="D161" s="36"/>
      <c r="E161" s="28"/>
      <c r="F161" s="69"/>
      <c r="G161" s="95"/>
      <c r="H161" s="95"/>
    </row>
    <row r="162" spans="1:9" ht="12.75">
      <c r="A162" s="11"/>
      <c r="B162" s="19" t="str">
        <f>calculations!B159</f>
        <v>Conrad Public Library</v>
      </c>
      <c r="C162" s="29"/>
      <c r="D162" s="37">
        <f>calculations!D159</f>
        <v>934</v>
      </c>
      <c r="E162" s="19">
        <f>calculations!L159</f>
        <v>4260.7</v>
      </c>
      <c r="F162" s="70">
        <f>calculations!U159</f>
        <v>1124.7649665809736</v>
      </c>
      <c r="G162" s="101">
        <f>calculations!Y159</f>
        <v>487.9307203427202</v>
      </c>
      <c r="H162" s="101">
        <f>H163</f>
        <v>576.89</v>
      </c>
      <c r="I162">
        <v>1</v>
      </c>
    </row>
    <row r="163" spans="1:8" ht="12.75">
      <c r="A163" s="9"/>
      <c r="B163" s="10"/>
      <c r="C163" s="7" t="str">
        <f>calculations!C160</f>
        <v>Conrad</v>
      </c>
      <c r="D163" s="38"/>
      <c r="E163" s="5">
        <f>calculations!L160</f>
        <v>4260.7</v>
      </c>
      <c r="F163" s="66">
        <f>calculations!U160</f>
        <v>1124.7649665809736</v>
      </c>
      <c r="G163" s="92">
        <f>calculations!Y160</f>
        <v>487.9307203427202</v>
      </c>
      <c r="H163" s="92">
        <v>576.89</v>
      </c>
    </row>
    <row r="164" spans="1:9" ht="12.75">
      <c r="A164" s="16"/>
      <c r="B164" s="19" t="str">
        <f>calculations!B161</f>
        <v>Valier Public Library</v>
      </c>
      <c r="C164" s="29"/>
      <c r="D164" s="37">
        <f>calculations!D161</f>
        <v>931</v>
      </c>
      <c r="E164" s="19">
        <f>calculations!L161</f>
        <v>1892.3</v>
      </c>
      <c r="F164" s="70">
        <f>calculations!U161</f>
        <v>499.90303341902637</v>
      </c>
      <c r="G164" s="101">
        <f>calculations!Y161</f>
        <v>216.7369682182178</v>
      </c>
      <c r="H164" s="101">
        <f>H165</f>
        <v>213.02</v>
      </c>
      <c r="I164">
        <v>1</v>
      </c>
    </row>
    <row r="165" spans="1:8" ht="12.75">
      <c r="A165" s="9"/>
      <c r="B165" s="10"/>
      <c r="C165" s="7" t="str">
        <f>calculations!C162</f>
        <v>Valier</v>
      </c>
      <c r="D165" s="38"/>
      <c r="E165" s="5">
        <f>calculations!L162</f>
        <v>1892.3</v>
      </c>
      <c r="F165" s="66">
        <f>calculations!U162</f>
        <v>499.90303341902637</v>
      </c>
      <c r="G165" s="92">
        <f>calculations!Y162</f>
        <v>216.7369682182178</v>
      </c>
      <c r="H165" s="92">
        <v>213.02</v>
      </c>
    </row>
    <row r="166" spans="1:8" ht="12.75">
      <c r="A166" s="9"/>
      <c r="B166" s="10"/>
      <c r="C166" s="7"/>
      <c r="D166" s="38"/>
      <c r="E166" s="5"/>
      <c r="F166" s="66"/>
      <c r="G166" s="92"/>
      <c r="H166" s="92"/>
    </row>
    <row r="167" spans="1:8" ht="13.5" thickBot="1">
      <c r="A167" s="20" t="str">
        <f>calculations!A164</f>
        <v>Toole County</v>
      </c>
      <c r="B167" s="21"/>
      <c r="C167" s="22"/>
      <c r="D167" s="35"/>
      <c r="E167" s="21">
        <f>calculations!L164</f>
        <v>5324</v>
      </c>
      <c r="F167" s="68">
        <f>calculations!U164</f>
        <v>1910.908</v>
      </c>
      <c r="G167" s="93">
        <f>calculations!Y164</f>
        <v>655.4928671821733</v>
      </c>
      <c r="H167" s="93">
        <f>H169</f>
        <v>704.45</v>
      </c>
    </row>
    <row r="168" spans="1:8" ht="12.75">
      <c r="A168" s="16"/>
      <c r="B168" s="28"/>
      <c r="C168" s="23"/>
      <c r="D168" s="36"/>
      <c r="E168" s="28"/>
      <c r="F168" s="69"/>
      <c r="G168" s="95"/>
      <c r="H168" s="95"/>
    </row>
    <row r="169" spans="1:8" ht="12.75">
      <c r="A169" s="7"/>
      <c r="B169" s="19" t="str">
        <f>calculations!B166</f>
        <v>Toole County Library</v>
      </c>
      <c r="C169" s="29"/>
      <c r="D169" s="37">
        <f>calculations!D166</f>
        <v>974</v>
      </c>
      <c r="E169" s="19">
        <f>calculations!L166</f>
        <v>5324</v>
      </c>
      <c r="F169" s="70">
        <f>calculations!U166</f>
        <v>1910.908</v>
      </c>
      <c r="G169" s="101">
        <f>calculations!Y166</f>
        <v>655.4928671821733</v>
      </c>
      <c r="H169" s="101">
        <f>H170</f>
        <v>704.45</v>
      </c>
    </row>
    <row r="170" spans="1:8" ht="12.75">
      <c r="A170" s="9"/>
      <c r="B170" s="10"/>
      <c r="C170" s="7" t="str">
        <f>calculations!C167</f>
        <v>Shelby</v>
      </c>
      <c r="D170" s="38"/>
      <c r="E170" s="5">
        <f>calculations!L167</f>
        <v>5324</v>
      </c>
      <c r="F170" s="66">
        <f>calculations!U167</f>
        <v>1910.908</v>
      </c>
      <c r="G170" s="92">
        <f>calculations!Y167</f>
        <v>655.4928671821733</v>
      </c>
      <c r="H170" s="92">
        <v>704.45</v>
      </c>
    </row>
    <row r="171" spans="1:8" ht="12.75">
      <c r="A171" s="9"/>
      <c r="B171" s="10"/>
      <c r="C171" s="7"/>
      <c r="D171" s="38"/>
      <c r="E171" s="5"/>
      <c r="F171" s="66"/>
      <c r="G171" s="92"/>
      <c r="H171" s="92"/>
    </row>
    <row r="172" spans="1:8" ht="13.5" thickBot="1">
      <c r="A172" s="20" t="str">
        <f>calculations!A169</f>
        <v>Teton County</v>
      </c>
      <c r="B172" s="21"/>
      <c r="C172" s="22"/>
      <c r="D172" s="35"/>
      <c r="E172" s="21">
        <f>calculations!L169</f>
        <v>6073</v>
      </c>
      <c r="F172" s="68">
        <f>calculations!U169</f>
        <v>2272.6020000000003</v>
      </c>
      <c r="G172" s="93">
        <f>calculations!Y169</f>
        <v>756.1233098390858</v>
      </c>
      <c r="H172" s="93">
        <v>855.56</v>
      </c>
    </row>
    <row r="173" spans="1:8" ht="12.75">
      <c r="A173" s="16"/>
      <c r="B173" s="28"/>
      <c r="C173" s="23"/>
      <c r="D173" s="36"/>
      <c r="E173" s="28"/>
      <c r="F173" s="69"/>
      <c r="G173" s="95"/>
      <c r="H173" s="95"/>
    </row>
    <row r="174" spans="1:9" ht="12.75">
      <c r="A174" s="11"/>
      <c r="B174" s="19" t="str">
        <f>calculations!B171</f>
        <v>Choteau/Teton Public Library</v>
      </c>
      <c r="C174" s="29"/>
      <c r="D174" s="37">
        <f>calculations!D171</f>
        <v>933</v>
      </c>
      <c r="E174" s="19">
        <f>calculations!L171</f>
        <v>2828.1000000000004</v>
      </c>
      <c r="F174" s="70">
        <f>calculations!U171</f>
        <v>1058.998676324048</v>
      </c>
      <c r="G174" s="101">
        <f>calculations!Y171</f>
        <v>352.17662150834275</v>
      </c>
      <c r="H174" s="101"/>
      <c r="I174">
        <v>1</v>
      </c>
    </row>
    <row r="175" spans="1:8" ht="12.75">
      <c r="A175" s="9"/>
      <c r="B175" s="10"/>
      <c r="C175" s="7" t="str">
        <f>calculations!C172</f>
        <v>Choteau</v>
      </c>
      <c r="D175" s="38"/>
      <c r="E175" s="5">
        <f>calculations!L172</f>
        <v>2828.1000000000004</v>
      </c>
      <c r="F175" s="66">
        <f>calculations!U172</f>
        <v>1058.998676324048</v>
      </c>
      <c r="G175" s="92">
        <f>calculations!Y172</f>
        <v>352.17662150834275</v>
      </c>
      <c r="H175" s="92"/>
    </row>
    <row r="176" spans="1:9" ht="12.75">
      <c r="A176" s="16"/>
      <c r="B176" s="19" t="str">
        <f>calculations!B173</f>
        <v>Dutton/Teton Public Library</v>
      </c>
      <c r="C176" s="29"/>
      <c r="D176" s="37">
        <f>calculations!D173</f>
        <v>946</v>
      </c>
      <c r="E176" s="19">
        <f>calculations!L173</f>
        <v>1426.45</v>
      </c>
      <c r="F176" s="70">
        <f>calculations!U173</f>
        <v>533.5353200674286</v>
      </c>
      <c r="G176" s="101">
        <f>calculations!Y173</f>
        <v>177.57743389217507</v>
      </c>
      <c r="H176" s="101"/>
      <c r="I176">
        <v>1</v>
      </c>
    </row>
    <row r="177" spans="1:8" ht="12.75">
      <c r="A177" s="9"/>
      <c r="B177" s="10"/>
      <c r="C177" s="7" t="str">
        <f>calculations!C174</f>
        <v>Dutton</v>
      </c>
      <c r="D177" s="38"/>
      <c r="E177" s="5">
        <f>calculations!L174</f>
        <v>1426.45</v>
      </c>
      <c r="F177" s="66">
        <f>calculations!U174</f>
        <v>533.5353200674286</v>
      </c>
      <c r="G177" s="92">
        <f>calculations!Y174</f>
        <v>177.57743389217507</v>
      </c>
      <c r="H177" s="92"/>
    </row>
    <row r="178" spans="1:9" ht="12.75">
      <c r="A178" s="9"/>
      <c r="B178" s="19" t="str">
        <f>calculations!B175</f>
        <v>Fairfield/Teton Public Library</v>
      </c>
      <c r="C178" s="29"/>
      <c r="D178" s="37">
        <f>calculations!D175</f>
        <v>949</v>
      </c>
      <c r="E178" s="19">
        <f>calculations!L175</f>
        <v>1818.45</v>
      </c>
      <c r="F178" s="70">
        <f>calculations!U175</f>
        <v>680.0680036085237</v>
      </c>
      <c r="G178" s="101">
        <f>calculations!Y175</f>
        <v>226.36925443856796</v>
      </c>
      <c r="H178" s="101"/>
      <c r="I178">
        <v>1</v>
      </c>
    </row>
    <row r="179" spans="1:8" ht="12.75">
      <c r="A179" s="7"/>
      <c r="B179" s="10"/>
      <c r="C179" s="7" t="str">
        <f>calculations!C176</f>
        <v>Fairfield</v>
      </c>
      <c r="D179" s="38"/>
      <c r="E179" s="5">
        <f>calculations!L176</f>
        <v>1818.45</v>
      </c>
      <c r="F179" s="66">
        <f>calculations!U176</f>
        <v>680.0680036085237</v>
      </c>
      <c r="G179" s="92">
        <f>calculations!Y176</f>
        <v>226.36925443856796</v>
      </c>
      <c r="H179" s="92"/>
    </row>
    <row r="180" spans="1:8" ht="12.75">
      <c r="A180" s="7"/>
      <c r="B180" s="86"/>
      <c r="C180" s="7"/>
      <c r="D180" s="38"/>
      <c r="E180" s="5"/>
      <c r="F180" s="66"/>
      <c r="G180" s="92"/>
      <c r="H180" s="92"/>
    </row>
    <row r="181" spans="1:8" ht="12.75">
      <c r="A181" s="7"/>
      <c r="B181" s="10"/>
      <c r="C181" s="7"/>
      <c r="D181" s="38"/>
      <c r="E181" s="5"/>
      <c r="F181" s="66"/>
      <c r="G181" s="92"/>
      <c r="H181" s="92"/>
    </row>
    <row r="182" spans="1:8" ht="12.75">
      <c r="A182" s="7"/>
      <c r="B182" s="10"/>
      <c r="C182" s="7"/>
      <c r="D182" s="38"/>
      <c r="E182" s="5"/>
      <c r="F182" s="66"/>
      <c r="G182" s="92"/>
      <c r="H182" s="92"/>
    </row>
    <row r="183" spans="1:8" ht="15">
      <c r="A183" s="40" t="str">
        <f>calculations!A179</f>
        <v>Sagebrush Federation</v>
      </c>
      <c r="B183" s="5"/>
      <c r="C183" s="4"/>
      <c r="D183" s="34"/>
      <c r="E183" s="41">
        <f>calculations!L179</f>
        <v>51291</v>
      </c>
      <c r="F183" s="65">
        <f>calculations!U179</f>
        <v>32426.021</v>
      </c>
      <c r="G183" s="91">
        <f>calculations!Y179</f>
        <v>7584.880157044183</v>
      </c>
      <c r="H183" s="91">
        <f>H185+H190+H195+H200+H205+H210+H215+H220+H225+H230+H236+H241</f>
        <v>8309.66</v>
      </c>
    </row>
    <row r="184" spans="1:8" ht="12.75">
      <c r="A184" s="4"/>
      <c r="B184" s="5"/>
      <c r="C184" s="4"/>
      <c r="D184" s="34"/>
      <c r="E184" s="5"/>
      <c r="F184" s="66"/>
      <c r="G184" s="92"/>
      <c r="H184" s="92"/>
    </row>
    <row r="185" spans="1:8" ht="13.5" thickBot="1">
      <c r="A185" s="20" t="str">
        <f>calculations!A181</f>
        <v>Carter County</v>
      </c>
      <c r="B185" s="21"/>
      <c r="C185" s="22"/>
      <c r="D185" s="35"/>
      <c r="E185" s="21">
        <f>calculations!L181</f>
        <v>1160</v>
      </c>
      <c r="F185" s="68">
        <f>calculations!U181</f>
        <v>3339.68</v>
      </c>
      <c r="G185" s="93">
        <f>calculations!Y181</f>
        <v>407.6773532714281</v>
      </c>
      <c r="H185" s="93">
        <f>H187</f>
        <v>461.23</v>
      </c>
    </row>
    <row r="186" spans="1:8" ht="12.75">
      <c r="A186" s="16"/>
      <c r="B186" s="28"/>
      <c r="C186" s="23"/>
      <c r="D186" s="36"/>
      <c r="E186" s="28"/>
      <c r="F186" s="69"/>
      <c r="G186" s="95"/>
      <c r="H186" s="95"/>
    </row>
    <row r="187" spans="1:8" ht="12.75">
      <c r="A187" s="7"/>
      <c r="B187" s="19" t="str">
        <f>calculations!B183</f>
        <v>Ekalaka Public Library</v>
      </c>
      <c r="C187" s="29"/>
      <c r="D187" s="37">
        <f>calculations!D183</f>
        <v>865</v>
      </c>
      <c r="E187" s="19">
        <f>calculations!L183</f>
        <v>1160</v>
      </c>
      <c r="F187" s="70">
        <f>calculations!U183</f>
        <v>3339.68</v>
      </c>
      <c r="G187" s="101">
        <f>calculations!Y183</f>
        <v>407.6773532714281</v>
      </c>
      <c r="H187" s="101">
        <f>H188</f>
        <v>461.23</v>
      </c>
    </row>
    <row r="188" spans="1:8" ht="12.75">
      <c r="A188" s="9"/>
      <c r="B188" s="10"/>
      <c r="C188" s="7" t="str">
        <f>calculations!C184</f>
        <v>Ekalaka</v>
      </c>
      <c r="D188" s="38"/>
      <c r="E188" s="5">
        <f>calculations!L184</f>
        <v>1160</v>
      </c>
      <c r="F188" s="66">
        <f>calculations!U184</f>
        <v>3339.68</v>
      </c>
      <c r="G188" s="92">
        <f>calculations!Y184</f>
        <v>407.6773532714281</v>
      </c>
      <c r="H188" s="92">
        <v>461.23</v>
      </c>
    </row>
    <row r="189" spans="1:8" ht="12.75">
      <c r="A189" s="7"/>
      <c r="B189" s="10"/>
      <c r="C189" s="7"/>
      <c r="D189" s="38"/>
      <c r="E189" s="5"/>
      <c r="F189" s="66"/>
      <c r="G189" s="92"/>
      <c r="H189" s="92"/>
    </row>
    <row r="190" spans="1:8" ht="13.5" thickBot="1">
      <c r="A190" s="20" t="str">
        <f>calculations!A186</f>
        <v>Custer County</v>
      </c>
      <c r="B190" s="21"/>
      <c r="C190" s="22"/>
      <c r="D190" s="35"/>
      <c r="E190" s="21">
        <f>calculations!L186</f>
        <v>11699</v>
      </c>
      <c r="F190" s="68">
        <f>calculations!U186</f>
        <v>3783.283</v>
      </c>
      <c r="G190" s="93">
        <f>calculations!Y186</f>
        <v>1402.7166723054142</v>
      </c>
      <c r="H190" s="93">
        <f>H192</f>
        <v>1519.16</v>
      </c>
    </row>
    <row r="191" spans="1:8" ht="12.75">
      <c r="A191" s="16"/>
      <c r="B191" s="28"/>
      <c r="C191" s="23"/>
      <c r="D191" s="36"/>
      <c r="E191" s="28"/>
      <c r="F191" s="69"/>
      <c r="G191" s="95"/>
      <c r="H191" s="95"/>
    </row>
    <row r="192" spans="1:8" ht="12.75">
      <c r="A192" s="7"/>
      <c r="B192" s="19" t="str">
        <f>calculations!B188</f>
        <v>Miles City Public Library</v>
      </c>
      <c r="C192" s="29"/>
      <c r="D192" s="37">
        <f>calculations!D188</f>
        <v>850</v>
      </c>
      <c r="E192" s="19">
        <f>calculations!L188</f>
        <v>11699</v>
      </c>
      <c r="F192" s="70">
        <f>calculations!U188</f>
        <v>3783.283</v>
      </c>
      <c r="G192" s="101">
        <f>calculations!Y188</f>
        <v>1402.7166723054142</v>
      </c>
      <c r="H192" s="101">
        <f>H193</f>
        <v>1519.16</v>
      </c>
    </row>
    <row r="193" spans="1:8" ht="12.75">
      <c r="A193" s="9"/>
      <c r="B193" s="10"/>
      <c r="C193" s="7" t="str">
        <f>calculations!C189</f>
        <v>Miles City</v>
      </c>
      <c r="D193" s="38"/>
      <c r="E193" s="5">
        <f>calculations!L189</f>
        <v>11699</v>
      </c>
      <c r="F193" s="66">
        <f>calculations!U189</f>
        <v>3783.283</v>
      </c>
      <c r="G193" s="92">
        <f>calculations!Y189</f>
        <v>1402.7166723054142</v>
      </c>
      <c r="H193" s="92">
        <v>1519.16</v>
      </c>
    </row>
    <row r="194" spans="1:8" ht="12.75">
      <c r="A194" s="7"/>
      <c r="B194" s="10"/>
      <c r="C194" s="7"/>
      <c r="D194" s="38"/>
      <c r="E194" s="5"/>
      <c r="F194" s="66"/>
      <c r="G194" s="92"/>
      <c r="H194" s="92"/>
    </row>
    <row r="195" spans="1:8" ht="13.5" thickBot="1">
      <c r="A195" s="20" t="str">
        <f>calculations!A191</f>
        <v>Dawson County</v>
      </c>
      <c r="B195" s="21"/>
      <c r="C195" s="22"/>
      <c r="D195" s="35"/>
      <c r="E195" s="21">
        <f>calculations!L191</f>
        <v>8966</v>
      </c>
      <c r="F195" s="68">
        <f>calculations!U191</f>
        <v>2373.265</v>
      </c>
      <c r="G195" s="93">
        <f>calculations!Y191</f>
        <v>1027.3533991846843</v>
      </c>
      <c r="H195" s="93">
        <f>H197</f>
        <v>1121.99</v>
      </c>
    </row>
    <row r="196" spans="1:8" ht="12.75">
      <c r="A196" s="16"/>
      <c r="B196" s="28"/>
      <c r="C196" s="23"/>
      <c r="D196" s="36"/>
      <c r="E196" s="28"/>
      <c r="F196" s="69"/>
      <c r="G196" s="95"/>
      <c r="H196" s="95"/>
    </row>
    <row r="197" spans="1:8" ht="12.75">
      <c r="A197" s="7"/>
      <c r="B197" s="19" t="str">
        <f>calculations!B193</f>
        <v>Glendive Public Library</v>
      </c>
      <c r="C197" s="29"/>
      <c r="D197" s="37">
        <f>calculations!D193</f>
        <v>872</v>
      </c>
      <c r="E197" s="19">
        <f>calculations!L193</f>
        <v>8966</v>
      </c>
      <c r="F197" s="70">
        <f>calculations!U193</f>
        <v>2373.265</v>
      </c>
      <c r="G197" s="101">
        <f>calculations!Y193</f>
        <v>1027.3533991846843</v>
      </c>
      <c r="H197" s="101">
        <f>H198</f>
        <v>1121.99</v>
      </c>
    </row>
    <row r="198" spans="1:8" ht="12.75">
      <c r="A198" s="9"/>
      <c r="B198" s="10"/>
      <c r="C198" s="7" t="str">
        <f>calculations!C194</f>
        <v>Glendive</v>
      </c>
      <c r="D198" s="38"/>
      <c r="E198" s="5">
        <f>calculations!L194</f>
        <v>8966</v>
      </c>
      <c r="F198" s="66">
        <f>calculations!U194</f>
        <v>2373.265</v>
      </c>
      <c r="G198" s="92">
        <f>calculations!Y194</f>
        <v>1027.3533991846843</v>
      </c>
      <c r="H198" s="92">
        <v>1121.99</v>
      </c>
    </row>
    <row r="199" spans="1:8" ht="12.75">
      <c r="A199" s="7"/>
      <c r="B199" s="10"/>
      <c r="C199" s="7"/>
      <c r="D199" s="38"/>
      <c r="E199" s="5"/>
      <c r="F199" s="66"/>
      <c r="G199" s="92"/>
      <c r="H199" s="92"/>
    </row>
    <row r="200" spans="1:8" ht="13.5" thickBot="1">
      <c r="A200" s="20" t="str">
        <f>calculations!A196</f>
        <v>Fallon County</v>
      </c>
      <c r="B200" s="21"/>
      <c r="C200" s="22"/>
      <c r="D200" s="35"/>
      <c r="E200" s="21">
        <f>calculations!L196</f>
        <v>2890</v>
      </c>
      <c r="F200" s="68">
        <f>calculations!U196</f>
        <v>1620.369</v>
      </c>
      <c r="G200" s="93">
        <f>calculations!Y196</f>
        <v>408.6457917446347</v>
      </c>
      <c r="H200" s="93">
        <f>H202</f>
        <v>437.46</v>
      </c>
    </row>
    <row r="201" spans="1:8" ht="12.75">
      <c r="A201" s="16"/>
      <c r="B201" s="28"/>
      <c r="C201" s="23"/>
      <c r="D201" s="36"/>
      <c r="E201" s="28"/>
      <c r="F201" s="69"/>
      <c r="G201" s="95"/>
      <c r="H201" s="95"/>
    </row>
    <row r="202" spans="1:8" ht="12.75">
      <c r="A202" s="7"/>
      <c r="B202" s="19" t="str">
        <f>calculations!B198</f>
        <v>Fallon County Library</v>
      </c>
      <c r="C202" s="29"/>
      <c r="D202" s="37">
        <f>calculations!D198</f>
        <v>854</v>
      </c>
      <c r="E202" s="19">
        <f>calculations!L198</f>
        <v>2890</v>
      </c>
      <c r="F202" s="70">
        <f>calculations!U198</f>
        <v>1620.369</v>
      </c>
      <c r="G202" s="101">
        <f>calculations!Y198</f>
        <v>408.6457917446347</v>
      </c>
      <c r="H202" s="101">
        <f>H203</f>
        <v>437.46</v>
      </c>
    </row>
    <row r="203" spans="1:8" ht="12.75">
      <c r="A203" s="9"/>
      <c r="B203" s="10"/>
      <c r="C203" s="7" t="str">
        <f>calculations!C199</f>
        <v>Baker</v>
      </c>
      <c r="D203" s="38"/>
      <c r="E203" s="5">
        <f>calculations!L199</f>
        <v>2890</v>
      </c>
      <c r="F203" s="66">
        <f>calculations!U199</f>
        <v>1620.369</v>
      </c>
      <c r="G203" s="92">
        <f>calculations!Y199</f>
        <v>408.6457917446347</v>
      </c>
      <c r="H203" s="92">
        <v>437.46</v>
      </c>
    </row>
    <row r="204" spans="1:8" ht="12.75">
      <c r="A204" s="9"/>
      <c r="B204" s="10"/>
      <c r="C204" s="7"/>
      <c r="D204" s="38"/>
      <c r="E204" s="5"/>
      <c r="F204" s="66"/>
      <c r="G204" s="92"/>
      <c r="H204" s="92"/>
    </row>
    <row r="205" spans="1:8" ht="13.5" thickBot="1">
      <c r="A205" s="20" t="str">
        <f>calculations!A201</f>
        <v>Garfield County</v>
      </c>
      <c r="B205" s="21"/>
      <c r="C205" s="22"/>
      <c r="D205" s="35"/>
      <c r="E205" s="21">
        <f>calculations!L201</f>
        <v>1206</v>
      </c>
      <c r="F205" s="68">
        <f>calculations!U201</f>
        <v>4668.175</v>
      </c>
      <c r="G205" s="93">
        <f>calculations!Y201</f>
        <v>532.2085385301158</v>
      </c>
      <c r="H205" s="93">
        <f>H207</f>
        <v>583.66</v>
      </c>
    </row>
    <row r="206" spans="1:8" ht="12.75">
      <c r="A206" s="16"/>
      <c r="B206" s="28"/>
      <c r="C206" s="23"/>
      <c r="D206" s="36"/>
      <c r="E206" s="28"/>
      <c r="F206" s="69"/>
      <c r="G206" s="95"/>
      <c r="H206" s="95"/>
    </row>
    <row r="207" spans="1:8" ht="12.75">
      <c r="A207" s="7"/>
      <c r="B207" s="19" t="str">
        <f>calculations!B203</f>
        <v>Garfield County Library</v>
      </c>
      <c r="C207" s="29"/>
      <c r="D207" s="37">
        <f>calculations!D203</f>
        <v>874</v>
      </c>
      <c r="E207" s="19">
        <f>calculations!L203</f>
        <v>1206</v>
      </c>
      <c r="F207" s="70">
        <f>calculations!U203</f>
        <v>4668.175</v>
      </c>
      <c r="G207" s="101">
        <f>calculations!Y203</f>
        <v>532.2085385301158</v>
      </c>
      <c r="H207" s="101">
        <f>H208</f>
        <v>583.66</v>
      </c>
    </row>
    <row r="208" spans="1:8" ht="12.75">
      <c r="A208" s="9"/>
      <c r="B208" s="10"/>
      <c r="C208" s="7" t="str">
        <f>calculations!C204</f>
        <v>Jordan</v>
      </c>
      <c r="D208" s="38"/>
      <c r="E208" s="5">
        <f>calculations!L204</f>
        <v>1206</v>
      </c>
      <c r="F208" s="66">
        <f>calculations!U204</f>
        <v>4668.175</v>
      </c>
      <c r="G208" s="92">
        <f>calculations!Y204</f>
        <v>532.2085385301158</v>
      </c>
      <c r="H208" s="92">
        <v>583.66</v>
      </c>
    </row>
    <row r="209" spans="1:8" ht="12.75">
      <c r="A209" s="9"/>
      <c r="B209" s="10"/>
      <c r="C209" s="7"/>
      <c r="D209" s="38"/>
      <c r="E209" s="5"/>
      <c r="F209" s="66"/>
      <c r="G209" s="92"/>
      <c r="H209" s="92"/>
    </row>
    <row r="210" spans="1:8" ht="13.5" thickBot="1">
      <c r="A210" s="20" t="str">
        <f>calculations!A206</f>
        <v>McCone County</v>
      </c>
      <c r="B210" s="21"/>
      <c r="C210" s="22"/>
      <c r="D210" s="35"/>
      <c r="E210" s="21">
        <f>calculations!L206</f>
        <v>1734</v>
      </c>
      <c r="F210" s="68">
        <f>calculations!U206</f>
        <v>2642.598</v>
      </c>
      <c r="G210" s="93">
        <f>calculations!Y206</f>
        <v>396.5259505060417</v>
      </c>
      <c r="H210" s="93">
        <f>H212</f>
        <v>453.38</v>
      </c>
    </row>
    <row r="211" spans="1:8" ht="12.75">
      <c r="A211" s="16"/>
      <c r="B211" s="28"/>
      <c r="C211" s="23"/>
      <c r="D211" s="36"/>
      <c r="E211" s="28"/>
      <c r="F211" s="69"/>
      <c r="G211" s="95"/>
      <c r="H211" s="95"/>
    </row>
    <row r="212" spans="1:8" ht="12.75">
      <c r="A212" s="7"/>
      <c r="B212" s="19" t="str">
        <f>calculations!B208</f>
        <v>George McCone Memorial County Library</v>
      </c>
      <c r="C212" s="29"/>
      <c r="D212" s="37">
        <f>calculations!D208</f>
        <v>797</v>
      </c>
      <c r="E212" s="19">
        <f>calculations!L208</f>
        <v>1734</v>
      </c>
      <c r="F212" s="70">
        <f>calculations!U208</f>
        <v>2642.598</v>
      </c>
      <c r="G212" s="101">
        <f>calculations!Y208</f>
        <v>396.5259505060417</v>
      </c>
      <c r="H212" s="101">
        <f>H213</f>
        <v>453.38</v>
      </c>
    </row>
    <row r="213" spans="1:8" ht="12.75">
      <c r="A213" s="9"/>
      <c r="B213" s="10"/>
      <c r="C213" s="7" t="str">
        <f>calculations!C209</f>
        <v>Circle</v>
      </c>
      <c r="D213" s="38"/>
      <c r="E213" s="5">
        <f>calculations!L209</f>
        <v>1734</v>
      </c>
      <c r="F213" s="66">
        <f>calculations!U209</f>
        <v>2642.598</v>
      </c>
      <c r="G213" s="92">
        <f>calculations!Y209</f>
        <v>396.5259505060417</v>
      </c>
      <c r="H213" s="92">
        <v>453.38</v>
      </c>
    </row>
    <row r="214" spans="1:8" ht="12.75">
      <c r="A214" s="9"/>
      <c r="B214" s="10"/>
      <c r="C214" s="7"/>
      <c r="D214" s="38"/>
      <c r="E214" s="5"/>
      <c r="F214" s="66"/>
      <c r="G214" s="92"/>
      <c r="H214" s="92"/>
    </row>
    <row r="215" spans="1:8" ht="13.5" thickBot="1">
      <c r="A215" s="20" t="str">
        <f>calculations!A211</f>
        <v>Powder River</v>
      </c>
      <c r="B215" s="21"/>
      <c r="C215" s="22"/>
      <c r="D215" s="35"/>
      <c r="E215" s="21">
        <f>calculations!L211</f>
        <v>1743</v>
      </c>
      <c r="F215" s="68">
        <f>calculations!U211</f>
        <v>3297.264</v>
      </c>
      <c r="G215" s="93">
        <f>calculations!Y211</f>
        <v>456.6550259816835</v>
      </c>
      <c r="H215" s="93">
        <f>H217</f>
        <v>505.95</v>
      </c>
    </row>
    <row r="216" spans="1:8" ht="12.75">
      <c r="A216" s="16"/>
      <c r="B216" s="28"/>
      <c r="C216" s="23"/>
      <c r="D216" s="36"/>
      <c r="E216" s="28"/>
      <c r="F216" s="69"/>
      <c r="G216" s="95"/>
      <c r="H216" s="95"/>
    </row>
    <row r="217" spans="1:8" ht="12.75">
      <c r="A217" s="7"/>
      <c r="B217" s="19" t="str">
        <f>calculations!B213</f>
        <v>Henry A Malley Memorial Library</v>
      </c>
      <c r="C217" s="29"/>
      <c r="D217" s="37">
        <f>calculations!D213</f>
        <v>855</v>
      </c>
      <c r="E217" s="19">
        <f>calculations!L213</f>
        <v>1743</v>
      </c>
      <c r="F217" s="70">
        <f>calculations!U213</f>
        <v>3297.264</v>
      </c>
      <c r="G217" s="101">
        <f>calculations!Y213</f>
        <v>456.6550259816835</v>
      </c>
      <c r="H217" s="101">
        <f>H218</f>
        <v>505.95</v>
      </c>
    </row>
    <row r="218" spans="1:8" ht="12.75">
      <c r="A218" s="9"/>
      <c r="B218" s="10"/>
      <c r="C218" s="7" t="str">
        <f>calculations!C214</f>
        <v>Broadus</v>
      </c>
      <c r="D218" s="38"/>
      <c r="E218" s="5">
        <f>calculations!L214</f>
        <v>1743</v>
      </c>
      <c r="F218" s="66">
        <f>calculations!U214</f>
        <v>3297.264</v>
      </c>
      <c r="G218" s="92">
        <f>calculations!Y214</f>
        <v>456.6550259816835</v>
      </c>
      <c r="H218" s="92">
        <v>505.95</v>
      </c>
    </row>
    <row r="219" spans="1:8" ht="12.75">
      <c r="A219" s="9"/>
      <c r="B219" s="10"/>
      <c r="C219" s="7"/>
      <c r="D219" s="38"/>
      <c r="E219" s="5"/>
      <c r="F219" s="66"/>
      <c r="G219" s="92"/>
      <c r="H219" s="92"/>
    </row>
    <row r="220" spans="1:8" ht="13.5" thickBot="1">
      <c r="A220" s="20" t="str">
        <f>calculations!A216</f>
        <v>Prairie County</v>
      </c>
      <c r="B220" s="21"/>
      <c r="C220" s="22"/>
      <c r="D220" s="35"/>
      <c r="E220" s="21">
        <f>calculations!L216</f>
        <v>1179</v>
      </c>
      <c r="F220" s="68">
        <f>calculations!U216</f>
        <v>1736.605</v>
      </c>
      <c r="G220" s="93">
        <f>calculations!Y216</f>
        <v>264.1579244712829</v>
      </c>
      <c r="H220" s="93">
        <f>H222</f>
        <v>288.11</v>
      </c>
    </row>
    <row r="221" spans="1:8" ht="12.75">
      <c r="A221" s="16"/>
      <c r="B221" s="28"/>
      <c r="C221" s="23"/>
      <c r="D221" s="36"/>
      <c r="E221" s="28"/>
      <c r="F221" s="69"/>
      <c r="G221" s="95"/>
      <c r="H221" s="95"/>
    </row>
    <row r="222" spans="1:8" ht="12.75">
      <c r="A222" s="7"/>
      <c r="B222" s="19" t="str">
        <f>calculations!B218</f>
        <v>Prairie County Library</v>
      </c>
      <c r="C222" s="29"/>
      <c r="D222" s="37">
        <f>calculations!D218</f>
        <v>880</v>
      </c>
      <c r="E222" s="19">
        <f>calculations!L218</f>
        <v>1179</v>
      </c>
      <c r="F222" s="70">
        <f>calculations!U218</f>
        <v>1736.605</v>
      </c>
      <c r="G222" s="101">
        <f>calculations!Y218</f>
        <v>264.1579244712829</v>
      </c>
      <c r="H222" s="101">
        <f>H223</f>
        <v>288.11</v>
      </c>
    </row>
    <row r="223" spans="1:8" ht="12.75">
      <c r="A223" s="9"/>
      <c r="B223" s="10"/>
      <c r="C223" s="7" t="str">
        <f>calculations!C219</f>
        <v>Terry</v>
      </c>
      <c r="D223" s="38"/>
      <c r="E223" s="5">
        <f>calculations!L219</f>
        <v>1179</v>
      </c>
      <c r="F223" s="66">
        <f>calculations!U219</f>
        <v>1736.605</v>
      </c>
      <c r="G223" s="92">
        <f>calculations!Y219</f>
        <v>264.1579244712829</v>
      </c>
      <c r="H223" s="92">
        <v>288.11</v>
      </c>
    </row>
    <row r="224" spans="1:8" ht="12.75">
      <c r="A224" s="9"/>
      <c r="B224" s="10"/>
      <c r="C224" s="7"/>
      <c r="D224" s="38"/>
      <c r="E224" s="5"/>
      <c r="F224" s="66"/>
      <c r="G224" s="92"/>
      <c r="H224" s="92"/>
    </row>
    <row r="225" spans="1:8" ht="13.5" thickBot="1">
      <c r="A225" s="20" t="str">
        <f>calculations!A221</f>
        <v>Richland County</v>
      </c>
      <c r="B225" s="21"/>
      <c r="C225" s="22"/>
      <c r="D225" s="35"/>
      <c r="E225" s="21">
        <f>calculations!L221</f>
        <v>9746</v>
      </c>
      <c r="F225" s="68">
        <f>calculations!U221</f>
        <v>2084.151</v>
      </c>
      <c r="G225" s="93">
        <f>calculations!Y221</f>
        <v>1071.8283630127785</v>
      </c>
      <c r="H225" s="93">
        <f>H227</f>
        <v>1153.27</v>
      </c>
    </row>
    <row r="226" spans="1:8" ht="12.75">
      <c r="A226" s="16"/>
      <c r="B226" s="28"/>
      <c r="C226" s="23"/>
      <c r="D226" s="36"/>
      <c r="E226" s="28"/>
      <c r="F226" s="69"/>
      <c r="G226" s="95"/>
      <c r="H226" s="95"/>
    </row>
    <row r="227" spans="1:8" ht="12.75">
      <c r="A227" s="7"/>
      <c r="B227" s="19" t="str">
        <f>calculations!B223</f>
        <v>Sidney-Richland County Library</v>
      </c>
      <c r="C227" s="29"/>
      <c r="D227" s="37">
        <f>calculations!D223</f>
        <v>837</v>
      </c>
      <c r="E227" s="19">
        <f>calculations!L223</f>
        <v>9746</v>
      </c>
      <c r="F227" s="70">
        <f>calculations!U223</f>
        <v>2084.151</v>
      </c>
      <c r="G227" s="101">
        <f>calculations!Y223</f>
        <v>1071.8283630127785</v>
      </c>
      <c r="H227" s="101">
        <f>H228</f>
        <v>1153.27</v>
      </c>
    </row>
    <row r="228" spans="1:8" ht="12.75">
      <c r="A228" s="9"/>
      <c r="B228" s="10"/>
      <c r="C228" s="7" t="str">
        <f>calculations!C224</f>
        <v>Sidney</v>
      </c>
      <c r="D228" s="38"/>
      <c r="E228" s="5">
        <f>calculations!L224</f>
        <v>9746</v>
      </c>
      <c r="F228" s="66">
        <f>calculations!U224</f>
        <v>2084.151</v>
      </c>
      <c r="G228" s="92">
        <f>calculations!Y224</f>
        <v>1071.8283630127785</v>
      </c>
      <c r="H228" s="92">
        <v>1153.27</v>
      </c>
    </row>
    <row r="229" spans="1:8" ht="12.75">
      <c r="A229" s="9"/>
      <c r="B229" s="10"/>
      <c r="C229" s="7"/>
      <c r="D229" s="38"/>
      <c r="E229" s="5"/>
      <c r="F229" s="66"/>
      <c r="G229" s="92"/>
      <c r="H229" s="92"/>
    </row>
    <row r="230" spans="1:8" ht="13.5" thickBot="1">
      <c r="A230" s="20" t="str">
        <f>calculations!A226</f>
        <v>Rosebud County</v>
      </c>
      <c r="B230" s="21"/>
      <c r="C230" s="22"/>
      <c r="D230" s="35"/>
      <c r="E230" s="21">
        <f>calculations!L226</f>
        <v>9233</v>
      </c>
      <c r="F230" s="68">
        <f>calculations!U226</f>
        <v>5012.388</v>
      </c>
      <c r="G230" s="93">
        <f>calculations!Y226</f>
        <v>1290.6522410848245</v>
      </c>
      <c r="H230" s="93">
        <f>H232</f>
        <v>1412.78</v>
      </c>
    </row>
    <row r="231" spans="1:8" ht="12.75">
      <c r="A231" s="16"/>
      <c r="B231" s="28"/>
      <c r="C231" s="23"/>
      <c r="D231" s="36"/>
      <c r="E231" s="28"/>
      <c r="F231" s="69"/>
      <c r="G231" s="95"/>
      <c r="H231" s="95"/>
    </row>
    <row r="232" spans="1:8" ht="12.75">
      <c r="A232" s="7"/>
      <c r="B232" s="19" t="str">
        <f>calculations!B228</f>
        <v>Rosebud County Library</v>
      </c>
      <c r="C232" s="29"/>
      <c r="D232" s="37">
        <f>calculations!D228</f>
        <v>867</v>
      </c>
      <c r="E232" s="19">
        <f>calculations!L228</f>
        <v>9233</v>
      </c>
      <c r="F232" s="70">
        <f>calculations!U228</f>
        <v>5012.388</v>
      </c>
      <c r="G232" s="101">
        <f>calculations!Y228</f>
        <v>1290.6522410848245</v>
      </c>
      <c r="H232" s="101">
        <f>H233</f>
        <v>1412.78</v>
      </c>
    </row>
    <row r="233" spans="1:8" ht="12.75">
      <c r="A233" s="9"/>
      <c r="B233" s="10"/>
      <c r="C233" s="7" t="str">
        <f>calculations!C229</f>
        <v>Forsyth</v>
      </c>
      <c r="D233" s="38"/>
      <c r="E233" s="5">
        <f>calculations!L229</f>
        <v>9233</v>
      </c>
      <c r="F233" s="66">
        <f>calculations!U229</f>
        <v>5012.388</v>
      </c>
      <c r="G233" s="92">
        <f>calculations!Y229</f>
        <v>1290.6522410848245</v>
      </c>
      <c r="H233" s="92">
        <v>1412.78</v>
      </c>
    </row>
    <row r="234" spans="1:8" ht="12.75">
      <c r="A234" s="86"/>
      <c r="B234" s="159"/>
      <c r="C234" s="86"/>
      <c r="D234" s="157"/>
      <c r="E234" s="159"/>
      <c r="F234" s="160"/>
      <c r="G234" s="161"/>
      <c r="H234" s="161"/>
    </row>
    <row r="235" spans="1:8" ht="12.75">
      <c r="A235" s="9"/>
      <c r="B235" s="10"/>
      <c r="C235" s="7"/>
      <c r="D235" s="38"/>
      <c r="E235" s="5"/>
      <c r="F235" s="66"/>
      <c r="G235" s="92"/>
      <c r="H235" s="92"/>
    </row>
    <row r="236" spans="1:8" ht="13.5" thickBot="1">
      <c r="A236" s="20" t="str">
        <f>calculations!A231</f>
        <v>Wibaux</v>
      </c>
      <c r="B236" s="21"/>
      <c r="C236" s="22"/>
      <c r="D236" s="35"/>
      <c r="E236" s="21">
        <f>calculations!L231</f>
        <v>1017</v>
      </c>
      <c r="F236" s="68">
        <f>calculations!U231</f>
        <v>889.343</v>
      </c>
      <c r="G236" s="93">
        <f>calculations!Y231</f>
        <v>172.71736404978</v>
      </c>
      <c r="H236" s="93">
        <f>H238</f>
        <v>192.1</v>
      </c>
    </row>
    <row r="237" spans="1:8" ht="12.75">
      <c r="A237" s="16"/>
      <c r="B237" s="28"/>
      <c r="C237" s="23"/>
      <c r="D237" s="36"/>
      <c r="E237" s="28"/>
      <c r="F237" s="69"/>
      <c r="G237" s="95"/>
      <c r="H237" s="95"/>
    </row>
    <row r="238" spans="1:8" ht="12.75">
      <c r="A238" s="7"/>
      <c r="B238" s="19" t="str">
        <f>calculations!B233</f>
        <v>Wibaux Public Library</v>
      </c>
      <c r="C238" s="29"/>
      <c r="D238" s="37">
        <f>calculations!D233</f>
        <v>882</v>
      </c>
      <c r="E238" s="19">
        <f>calculations!L233</f>
        <v>1017</v>
      </c>
      <c r="F238" s="70">
        <f>calculations!U233</f>
        <v>889.343</v>
      </c>
      <c r="G238" s="101">
        <f>calculations!Y233</f>
        <v>172.71736404978</v>
      </c>
      <c r="H238" s="101">
        <f>H239</f>
        <v>192.1</v>
      </c>
    </row>
    <row r="239" spans="1:8" ht="12.75">
      <c r="A239" s="9"/>
      <c r="B239" s="10"/>
      <c r="C239" s="7" t="str">
        <f>calculations!C234</f>
        <v>Wibaux</v>
      </c>
      <c r="D239" s="38"/>
      <c r="E239" s="5">
        <f>calculations!L234</f>
        <v>1017</v>
      </c>
      <c r="F239" s="66">
        <f>calculations!U234</f>
        <v>889.343</v>
      </c>
      <c r="G239" s="92">
        <f>calculations!Y234</f>
        <v>172.71736404978</v>
      </c>
      <c r="H239" s="92">
        <v>192.1</v>
      </c>
    </row>
    <row r="240" spans="1:8" ht="12.75">
      <c r="A240" s="9"/>
      <c r="B240" s="10"/>
      <c r="C240" s="7"/>
      <c r="D240" s="38"/>
      <c r="E240" s="5"/>
      <c r="F240" s="66"/>
      <c r="G240" s="92"/>
      <c r="H240" s="92"/>
    </row>
    <row r="241" spans="1:8" ht="13.5" thickBot="1">
      <c r="A241" s="20" t="str">
        <f>calculations!A236</f>
        <v>Treasure County</v>
      </c>
      <c r="B241" s="21"/>
      <c r="C241" s="22"/>
      <c r="D241" s="35"/>
      <c r="E241" s="21">
        <f>calculations!L236</f>
        <v>718</v>
      </c>
      <c r="F241" s="68">
        <f>calculations!U236</f>
        <v>978.9</v>
      </c>
      <c r="G241" s="93">
        <f>calculations!Y236</f>
        <v>153.7415329015144</v>
      </c>
      <c r="H241" s="93">
        <f>H243</f>
        <v>180.57</v>
      </c>
    </row>
    <row r="242" spans="1:8" ht="12.75">
      <c r="A242" s="16"/>
      <c r="B242" s="28"/>
      <c r="C242" s="23"/>
      <c r="D242" s="36"/>
      <c r="E242" s="28"/>
      <c r="F242" s="69"/>
      <c r="G242" s="95"/>
      <c r="H242" s="95"/>
    </row>
    <row r="243" spans="1:8" ht="12.75">
      <c r="A243" s="7"/>
      <c r="B243" s="19">
        <f>calculations!B238</f>
        <v>0</v>
      </c>
      <c r="C243" s="29"/>
      <c r="D243" s="37">
        <f>calculations!D238</f>
        <v>0</v>
      </c>
      <c r="E243" s="19">
        <f>calculations!L238</f>
        <v>718</v>
      </c>
      <c r="F243" s="70">
        <f>calculations!U238</f>
        <v>978.9</v>
      </c>
      <c r="G243" s="101">
        <f>calculations!Y238</f>
        <v>153.7415329015144</v>
      </c>
      <c r="H243" s="101">
        <f>H244</f>
        <v>180.57</v>
      </c>
    </row>
    <row r="244" spans="1:8" ht="12.75">
      <c r="A244" s="9"/>
      <c r="B244" s="10"/>
      <c r="C244" s="7" t="str">
        <f>calculations!C239</f>
        <v>**Treasure County</v>
      </c>
      <c r="D244" s="38"/>
      <c r="E244" s="5">
        <f>calculations!L239</f>
        <v>718</v>
      </c>
      <c r="F244" s="66">
        <f>calculations!U239</f>
        <v>978.9</v>
      </c>
      <c r="G244" s="92">
        <f>calculations!Y239</f>
        <v>153.7415329015144</v>
      </c>
      <c r="H244" s="92">
        <v>180.57</v>
      </c>
    </row>
    <row r="245" spans="1:8" ht="12.75">
      <c r="A245" s="9"/>
      <c r="B245" s="10"/>
      <c r="C245" s="7"/>
      <c r="D245" s="38"/>
      <c r="E245" s="5"/>
      <c r="F245" s="66"/>
      <c r="G245" s="92"/>
      <c r="H245" s="92"/>
    </row>
    <row r="246" spans="1:8" ht="12.75">
      <c r="A246" s="9"/>
      <c r="B246" s="10"/>
      <c r="C246" s="7"/>
      <c r="D246" s="38"/>
      <c r="E246" s="5"/>
      <c r="F246" s="66"/>
      <c r="G246" s="92"/>
      <c r="H246" s="92"/>
    </row>
    <row r="247" spans="1:8" ht="15">
      <c r="A247" s="40" t="str">
        <f>calculations!A242</f>
        <v>South Central Federation</v>
      </c>
      <c r="B247" s="5"/>
      <c r="C247" s="4"/>
      <c r="D247" s="34"/>
      <c r="E247" s="41">
        <f>calculations!L242</f>
        <v>205425</v>
      </c>
      <c r="F247" s="65">
        <f>calculations!U242</f>
        <v>25656.891</v>
      </c>
      <c r="G247" s="91">
        <f>calculations!Y242</f>
        <v>20936.345187177012</v>
      </c>
      <c r="H247" s="91">
        <f>H249+H254+H263+H274+H279+H284+H289+H294+H299+H304+H311</f>
        <v>20763.1</v>
      </c>
    </row>
    <row r="248" spans="1:8" ht="12.75">
      <c r="A248" s="4"/>
      <c r="B248" s="5"/>
      <c r="C248" s="4"/>
      <c r="D248" s="34"/>
      <c r="E248" s="5"/>
      <c r="F248" s="66"/>
      <c r="G248" s="92"/>
      <c r="H248" s="92"/>
    </row>
    <row r="249" spans="1:8" ht="13.5" thickBot="1">
      <c r="A249" s="20" t="str">
        <f>calculations!A244</f>
        <v>Big Horn County</v>
      </c>
      <c r="B249" s="21"/>
      <c r="C249" s="22"/>
      <c r="D249" s="35"/>
      <c r="E249" s="21">
        <f>calculations!L244</f>
        <v>12865</v>
      </c>
      <c r="F249" s="68">
        <f>calculations!U244</f>
        <v>4994.881</v>
      </c>
      <c r="G249" s="93">
        <f>calculations!Y244</f>
        <v>1618.1304039004256</v>
      </c>
      <c r="H249" s="93">
        <f>H251</f>
        <v>1733.79</v>
      </c>
    </row>
    <row r="250" spans="1:8" ht="12.75">
      <c r="A250" s="16"/>
      <c r="B250" s="28"/>
      <c r="C250" s="23"/>
      <c r="D250" s="36"/>
      <c r="E250" s="28"/>
      <c r="F250" s="69"/>
      <c r="G250" s="95"/>
      <c r="H250" s="95"/>
    </row>
    <row r="251" spans="1:8" ht="12.75">
      <c r="A251" s="7"/>
      <c r="B251" s="19" t="str">
        <f>calculations!B246</f>
        <v>Big Horn County Library</v>
      </c>
      <c r="C251" s="29"/>
      <c r="D251" s="37">
        <f>calculations!D246</f>
        <v>717</v>
      </c>
      <c r="E251" s="19">
        <f>calculations!L246</f>
        <v>12865</v>
      </c>
      <c r="F251" s="70">
        <f>calculations!U246</f>
        <v>4994.881</v>
      </c>
      <c r="G251" s="101">
        <f>calculations!Y246</f>
        <v>1618.1304039004256</v>
      </c>
      <c r="H251" s="101">
        <f>H252</f>
        <v>1733.79</v>
      </c>
    </row>
    <row r="252" spans="1:8" ht="12.75">
      <c r="A252" s="9"/>
      <c r="B252" s="10"/>
      <c r="C252" s="7" t="str">
        <f>calculations!C247</f>
        <v>Hardin</v>
      </c>
      <c r="D252" s="38"/>
      <c r="E252" s="5">
        <f>calculations!L247</f>
        <v>12865</v>
      </c>
      <c r="F252" s="66">
        <f>calculations!U247</f>
        <v>4994.881</v>
      </c>
      <c r="G252" s="92">
        <f>calculations!Y247</f>
        <v>1618.1304039004256</v>
      </c>
      <c r="H252" s="92">
        <v>1733.79</v>
      </c>
    </row>
    <row r="253" spans="1:8" ht="12.75">
      <c r="A253" s="9"/>
      <c r="B253" s="10"/>
      <c r="C253" s="7"/>
      <c r="D253" s="38"/>
      <c r="E253" s="5"/>
      <c r="F253" s="66"/>
      <c r="G253" s="92"/>
      <c r="H253" s="92"/>
    </row>
    <row r="254" spans="1:8" ht="13.5" thickBot="1">
      <c r="A254" s="20" t="str">
        <f>calculations!A249</f>
        <v>Carbon County</v>
      </c>
      <c r="B254" s="21"/>
      <c r="C254" s="22"/>
      <c r="D254" s="35"/>
      <c r="E254" s="21">
        <f>calculations!L249</f>
        <v>10078</v>
      </c>
      <c r="F254" s="68">
        <f>calculations!U249</f>
        <v>2048.067</v>
      </c>
      <c r="G254" s="93">
        <f>calculations!Y249</f>
        <v>1098.638769901861</v>
      </c>
      <c r="H254" s="93">
        <f>H256+H258+H260</f>
        <v>1138.4699999999998</v>
      </c>
    </row>
    <row r="255" spans="1:8" ht="12.75">
      <c r="A255" s="16"/>
      <c r="B255" s="28"/>
      <c r="C255" s="23"/>
      <c r="D255" s="36"/>
      <c r="E255" s="28"/>
      <c r="F255" s="69"/>
      <c r="G255" s="95"/>
      <c r="H255" s="95"/>
    </row>
    <row r="256" spans="1:9" ht="12.75">
      <c r="A256" s="11"/>
      <c r="B256" s="19" t="str">
        <f>calculations!B250</f>
        <v>Bridger Public Library</v>
      </c>
      <c r="C256" s="29"/>
      <c r="D256" s="37">
        <f>calculations!D250</f>
        <v>702</v>
      </c>
      <c r="E256" s="19">
        <f>calculations!L250</f>
        <v>2796.1</v>
      </c>
      <c r="F256" s="70">
        <f>calculations!U250</f>
        <v>567.9485477742554</v>
      </c>
      <c r="G256" s="101">
        <f>calculations!Y250</f>
        <v>304.78754227705076</v>
      </c>
      <c r="H256" s="101">
        <f>H257</f>
        <v>275.83</v>
      </c>
      <c r="I256">
        <v>1</v>
      </c>
    </row>
    <row r="257" spans="1:8" ht="12.75">
      <c r="A257" s="9"/>
      <c r="B257" s="10"/>
      <c r="C257" s="7" t="str">
        <f>calculations!C251</f>
        <v>Bridger</v>
      </c>
      <c r="D257" s="38"/>
      <c r="E257" s="5">
        <f>calculations!L251</f>
        <v>2796.1</v>
      </c>
      <c r="F257" s="66">
        <f>calculations!U251</f>
        <v>567.9485477742554</v>
      </c>
      <c r="G257" s="92">
        <f>calculations!Y251</f>
        <v>304.78754227705076</v>
      </c>
      <c r="H257" s="92">
        <v>275.83</v>
      </c>
    </row>
    <row r="258" spans="1:9" ht="12.75">
      <c r="A258" s="16"/>
      <c r="B258" s="19" t="str">
        <f>calculations!B252</f>
        <v>Joliet Public Library</v>
      </c>
      <c r="C258" s="29"/>
      <c r="D258" s="37">
        <f>calculations!D252</f>
        <v>722</v>
      </c>
      <c r="E258" s="19">
        <f>calculations!L252</f>
        <v>2084.6000000000004</v>
      </c>
      <c r="F258" s="70">
        <f>calculations!U252</f>
        <v>423.12694383318876</v>
      </c>
      <c r="G258" s="101">
        <f>calculations!Y252</f>
        <v>227.20359740900727</v>
      </c>
      <c r="H258" s="101">
        <f>H259</f>
        <v>241.21</v>
      </c>
      <c r="I258">
        <v>1</v>
      </c>
    </row>
    <row r="259" spans="1:8" ht="12.75">
      <c r="A259" s="9"/>
      <c r="B259" s="10"/>
      <c r="C259" s="7" t="str">
        <f>calculations!C253</f>
        <v>Joliet</v>
      </c>
      <c r="D259" s="38"/>
      <c r="E259" s="5">
        <f>calculations!L253</f>
        <v>2084.6000000000004</v>
      </c>
      <c r="F259" s="66">
        <f>calculations!U253</f>
        <v>423.12694383318876</v>
      </c>
      <c r="G259" s="92">
        <f>calculations!Y253</f>
        <v>227.20359740900727</v>
      </c>
      <c r="H259" s="92">
        <v>241.21</v>
      </c>
    </row>
    <row r="260" spans="1:9" ht="12.75">
      <c r="A260" s="9"/>
      <c r="B260" s="19" t="str">
        <f>calculations!B254</f>
        <v>Red Lodge Carnegie Library</v>
      </c>
      <c r="C260" s="29"/>
      <c r="D260" s="37">
        <f>calculations!D254</f>
        <v>766</v>
      </c>
      <c r="E260" s="19">
        <f>calculations!L254</f>
        <v>5197.3</v>
      </c>
      <c r="F260" s="70">
        <f>calculations!U254</f>
        <v>1056.9915083925557</v>
      </c>
      <c r="G260" s="101">
        <f>calculations!Y254</f>
        <v>566.6476302158031</v>
      </c>
      <c r="H260" s="101">
        <f>H261</f>
        <v>621.43</v>
      </c>
      <c r="I260">
        <v>1</v>
      </c>
    </row>
    <row r="261" spans="1:8" ht="12.75">
      <c r="A261" s="7"/>
      <c r="B261" s="10"/>
      <c r="C261" s="7" t="str">
        <f>calculations!C255</f>
        <v>Red Lodge</v>
      </c>
      <c r="D261" s="38"/>
      <c r="E261" s="5">
        <f>calculations!L255</f>
        <v>5197.3</v>
      </c>
      <c r="F261" s="66">
        <f>calculations!U255</f>
        <v>1056.9915083925557</v>
      </c>
      <c r="G261" s="92">
        <f>calculations!Y255</f>
        <v>566.6476302158031</v>
      </c>
      <c r="H261" s="92">
        <v>621.43</v>
      </c>
    </row>
    <row r="262" spans="1:8" ht="12.75">
      <c r="A262" s="9"/>
      <c r="B262" s="10"/>
      <c r="C262" s="7"/>
      <c r="D262" s="38"/>
      <c r="E262" s="5"/>
      <c r="F262" s="66"/>
      <c r="G262" s="92"/>
      <c r="H262" s="92"/>
    </row>
    <row r="263" spans="1:8" ht="13.5" thickBot="1">
      <c r="A263" s="20" t="str">
        <f>calculations!A257</f>
        <v>Fergus County</v>
      </c>
      <c r="B263" s="21"/>
      <c r="C263" s="22"/>
      <c r="D263" s="35"/>
      <c r="E263" s="21">
        <f>calculations!L257</f>
        <v>11585.999999999998</v>
      </c>
      <c r="F263" s="68">
        <f>calculations!U257</f>
        <v>4339.317</v>
      </c>
      <c r="G263" s="93">
        <f>calculations!Y257</f>
        <v>1442.856177454503</v>
      </c>
      <c r="H263" s="93">
        <f>H265+H267+H269+H271</f>
        <v>1593.06</v>
      </c>
    </row>
    <row r="264" spans="1:8" ht="12.75">
      <c r="A264" s="16"/>
      <c r="B264" s="28"/>
      <c r="C264" s="23"/>
      <c r="D264" s="36"/>
      <c r="E264" s="28"/>
      <c r="F264" s="69"/>
      <c r="G264" s="95"/>
      <c r="H264" s="95"/>
    </row>
    <row r="265" spans="1:9" ht="12.75">
      <c r="A265" s="11"/>
      <c r="B265" s="19" t="str">
        <f>calculations!B259</f>
        <v>Denton Public Library</v>
      </c>
      <c r="C265" s="29"/>
      <c r="D265" s="37">
        <f>calculations!D259</f>
        <v>942</v>
      </c>
      <c r="E265" s="19">
        <f>calculations!L259</f>
        <v>556.74</v>
      </c>
      <c r="F265" s="70">
        <f>calculations!U259</f>
        <v>208.94989893783614</v>
      </c>
      <c r="G265" s="101">
        <f>calculations!Y259</f>
        <v>69.37258458949177</v>
      </c>
      <c r="H265" s="101">
        <f>H266</f>
        <v>80.71</v>
      </c>
      <c r="I265">
        <v>1</v>
      </c>
    </row>
    <row r="266" spans="1:8" ht="12.75">
      <c r="A266" s="9"/>
      <c r="B266" s="10"/>
      <c r="C266" s="7" t="str">
        <f>calculations!C260</f>
        <v>Denton</v>
      </c>
      <c r="D266" s="38"/>
      <c r="E266" s="5">
        <f>calculations!L260</f>
        <v>556.74</v>
      </c>
      <c r="F266" s="66">
        <f>calculations!U260</f>
        <v>208.94989893783614</v>
      </c>
      <c r="G266" s="92">
        <f>calculations!Y260</f>
        <v>69.37258458949177</v>
      </c>
      <c r="H266" s="92">
        <v>80.71</v>
      </c>
    </row>
    <row r="267" spans="1:9" ht="12.75">
      <c r="A267" s="16"/>
      <c r="B267" s="19" t="str">
        <f>calculations!B261</f>
        <v>Lewistown Public Library</v>
      </c>
      <c r="C267" s="29"/>
      <c r="D267" s="37">
        <f>calculations!D261</f>
        <v>967</v>
      </c>
      <c r="E267" s="19">
        <f>calculations!L261</f>
        <v>10024.779999999999</v>
      </c>
      <c r="F267" s="70">
        <f>calculations!U261</f>
        <v>3754.0084292381807</v>
      </c>
      <c r="G267" s="101">
        <f>calculations!Y261</f>
        <v>1248.377661993475</v>
      </c>
      <c r="H267" s="101">
        <f>H268</f>
        <v>1385.02</v>
      </c>
      <c r="I267">
        <v>1</v>
      </c>
    </row>
    <row r="268" spans="1:8" ht="12.75">
      <c r="A268" s="9"/>
      <c r="B268" s="10"/>
      <c r="C268" s="7" t="str">
        <f>calculations!C262</f>
        <v>Lewistown</v>
      </c>
      <c r="D268" s="38"/>
      <c r="E268" s="5">
        <f>calculations!L262</f>
        <v>10024.779999999999</v>
      </c>
      <c r="F268" s="66">
        <f>calculations!U262</f>
        <v>3754.0084292381807</v>
      </c>
      <c r="G268" s="92">
        <f>calculations!Y262</f>
        <v>1248.377661993475</v>
      </c>
      <c r="H268" s="92">
        <v>1385.02</v>
      </c>
    </row>
    <row r="269" spans="1:9" ht="12.75">
      <c r="A269" s="16"/>
      <c r="B269" s="19" t="str">
        <f>calculations!B263</f>
        <v>Moore Public Library</v>
      </c>
      <c r="C269" s="29"/>
      <c r="D269" s="37">
        <f>calculations!D263</f>
        <v>969</v>
      </c>
      <c r="E269" s="19">
        <f>calculations!L263</f>
        <v>494.74</v>
      </c>
      <c r="F269" s="70">
        <f>calculations!U263</f>
        <v>185.24467506940306</v>
      </c>
      <c r="G269" s="101">
        <f>calculations!Y263</f>
        <v>61.607570448882214</v>
      </c>
      <c r="H269" s="101">
        <f>H270</f>
        <v>65.12</v>
      </c>
      <c r="I269">
        <v>1</v>
      </c>
    </row>
    <row r="270" spans="1:8" ht="12.75">
      <c r="A270" s="24"/>
      <c r="B270" s="25"/>
      <c r="C270" s="7" t="str">
        <f>calculations!C264</f>
        <v>Moore</v>
      </c>
      <c r="D270" s="38"/>
      <c r="E270" s="5">
        <f>calculations!L264</f>
        <v>494.74</v>
      </c>
      <c r="F270" s="66">
        <f>calculations!U264</f>
        <v>185.24467506940306</v>
      </c>
      <c r="G270" s="92">
        <f>calculations!Y264</f>
        <v>61.607570448882214</v>
      </c>
      <c r="H270" s="92">
        <v>65.12</v>
      </c>
    </row>
    <row r="271" spans="1:9" ht="12.75">
      <c r="A271" s="16"/>
      <c r="B271" s="19" t="str">
        <f>calculations!B265</f>
        <v>Dorothy Asbjornson Community Library</v>
      </c>
      <c r="C271" s="29"/>
      <c r="D271" s="37">
        <f>calculations!D265</f>
        <v>1591</v>
      </c>
      <c r="E271" s="19">
        <f>calculations!L265</f>
        <v>509.74</v>
      </c>
      <c r="F271" s="70">
        <f>calculations!U265</f>
        <v>191.11399675458</v>
      </c>
      <c r="G271" s="101">
        <f>calculations!Y265</f>
        <v>63.49836042265433</v>
      </c>
      <c r="H271" s="101">
        <f>H272</f>
        <v>62.21</v>
      </c>
      <c r="I271">
        <v>1</v>
      </c>
    </row>
    <row r="272" spans="1:8" ht="12.75">
      <c r="A272" s="9"/>
      <c r="B272" s="10"/>
      <c r="C272" s="7" t="str">
        <f>calculations!C266</f>
        <v>Winifred</v>
      </c>
      <c r="D272" s="38"/>
      <c r="E272" s="5">
        <f>calculations!L266</f>
        <v>509.74</v>
      </c>
      <c r="F272" s="66">
        <f>calculations!U266</f>
        <v>191.11399675458</v>
      </c>
      <c r="G272" s="92">
        <f>calculations!Y266</f>
        <v>63.49836042265433</v>
      </c>
      <c r="H272" s="92">
        <v>62.21</v>
      </c>
    </row>
    <row r="273" spans="1:8" ht="12.75">
      <c r="A273" s="7"/>
      <c r="B273" s="5"/>
      <c r="C273" s="7"/>
      <c r="D273" s="38"/>
      <c r="E273" s="5"/>
      <c r="F273" s="66"/>
      <c r="G273" s="92"/>
      <c r="H273" s="92"/>
    </row>
    <row r="274" spans="1:8" ht="13.5" thickBot="1">
      <c r="A274" s="20" t="str">
        <f>calculations!A268</f>
        <v>Judith Basin County</v>
      </c>
      <c r="B274" s="21"/>
      <c r="C274" s="22"/>
      <c r="D274" s="35"/>
      <c r="E274" s="21">
        <f>calculations!L268</f>
        <v>2072</v>
      </c>
      <c r="F274" s="68">
        <f>calculations!U268</f>
        <v>1869.886</v>
      </c>
      <c r="G274" s="93">
        <f>calculations!Y268</f>
        <v>357.14043029230896</v>
      </c>
      <c r="H274" s="93">
        <f>H276</f>
        <v>412.1</v>
      </c>
    </row>
    <row r="275" spans="1:8" ht="12.75">
      <c r="A275" s="16"/>
      <c r="B275" s="28"/>
      <c r="C275" s="23"/>
      <c r="D275" s="36"/>
      <c r="E275" s="28"/>
      <c r="F275" s="69"/>
      <c r="G275" s="95"/>
      <c r="H275" s="95"/>
    </row>
    <row r="276" spans="1:8" ht="12.75">
      <c r="A276" s="7"/>
      <c r="B276" s="19" t="str">
        <f>calculations!B270</f>
        <v>Judith Basin County Free Library</v>
      </c>
      <c r="C276" s="29"/>
      <c r="D276" s="37">
        <f>calculations!D270</f>
        <v>717</v>
      </c>
      <c r="E276" s="19">
        <f>calculations!L270</f>
        <v>2072</v>
      </c>
      <c r="F276" s="70">
        <f>calculations!U270</f>
        <v>1869.886</v>
      </c>
      <c r="G276" s="101">
        <f>calculations!Y270</f>
        <v>357.14043029230896</v>
      </c>
      <c r="H276" s="101">
        <f>H277</f>
        <v>412.1</v>
      </c>
    </row>
    <row r="277" spans="1:8" ht="12.75">
      <c r="A277" s="9"/>
      <c r="B277" s="10"/>
      <c r="C277" s="7" t="str">
        <f>calculations!C271</f>
        <v>Stanford</v>
      </c>
      <c r="D277" s="38"/>
      <c r="E277" s="5">
        <f>calculations!L271</f>
        <v>2072</v>
      </c>
      <c r="F277" s="66">
        <f>calculations!U271</f>
        <v>1869.886</v>
      </c>
      <c r="G277" s="92">
        <f>calculations!Y271</f>
        <v>357.14043029230896</v>
      </c>
      <c r="H277" s="92">
        <v>412.1</v>
      </c>
    </row>
    <row r="278" spans="1:8" ht="12.75">
      <c r="A278" s="7"/>
      <c r="B278" s="5"/>
      <c r="C278" s="7"/>
      <c r="D278" s="38"/>
      <c r="E278" s="5"/>
      <c r="F278" s="66"/>
      <c r="G278" s="92"/>
      <c r="H278" s="92"/>
    </row>
    <row r="279" spans="1:8" ht="13.5" thickBot="1">
      <c r="A279" s="20" t="str">
        <f>calculations!A273</f>
        <v>Musselshell County</v>
      </c>
      <c r="B279" s="21"/>
      <c r="C279" s="22"/>
      <c r="D279" s="35"/>
      <c r="E279" s="21">
        <f>calculations!L273</f>
        <v>4538</v>
      </c>
      <c r="F279" s="68">
        <f>calculations!U273</f>
        <v>1867.178</v>
      </c>
      <c r="G279" s="93">
        <f>calculations!Y273</f>
        <v>580.3181591296225</v>
      </c>
      <c r="H279" s="93">
        <f>H281</f>
        <v>624.6</v>
      </c>
    </row>
    <row r="280" spans="1:8" ht="12.75">
      <c r="A280" s="16"/>
      <c r="B280" s="28"/>
      <c r="C280" s="23"/>
      <c r="D280" s="36"/>
      <c r="E280" s="28"/>
      <c r="F280" s="69"/>
      <c r="G280" s="95"/>
      <c r="H280" s="95"/>
    </row>
    <row r="281" spans="1:8" ht="12.75">
      <c r="A281" s="7"/>
      <c r="B281" s="19" t="str">
        <f>calculations!B275</f>
        <v>Roundup School-Community Library</v>
      </c>
      <c r="C281" s="29"/>
      <c r="D281" s="37">
        <f>calculations!D275</f>
        <v>770</v>
      </c>
      <c r="E281" s="19">
        <f>calculations!L275</f>
        <v>4538</v>
      </c>
      <c r="F281" s="70">
        <f>calculations!U275</f>
        <v>1867.178</v>
      </c>
      <c r="G281" s="101">
        <f>calculations!Y275</f>
        <v>580.3181591296225</v>
      </c>
      <c r="H281" s="101">
        <f>H282</f>
        <v>624.6</v>
      </c>
    </row>
    <row r="282" spans="1:8" ht="12.75">
      <c r="A282" s="9"/>
      <c r="B282" s="10"/>
      <c r="C282" s="7" t="str">
        <f>calculations!C276</f>
        <v>Roundup</v>
      </c>
      <c r="D282" s="38"/>
      <c r="E282" s="5">
        <f>calculations!L276</f>
        <v>4538</v>
      </c>
      <c r="F282" s="66">
        <f>calculations!U276</f>
        <v>1867.178</v>
      </c>
      <c r="G282" s="92">
        <f>calculations!Y276</f>
        <v>580.3181591296225</v>
      </c>
      <c r="H282" s="92">
        <v>624.6</v>
      </c>
    </row>
    <row r="283" spans="1:8" ht="12.75">
      <c r="A283" s="7"/>
      <c r="B283" s="5"/>
      <c r="C283" s="7"/>
      <c r="D283" s="38"/>
      <c r="E283" s="5"/>
      <c r="F283" s="66"/>
      <c r="G283" s="92"/>
      <c r="H283" s="92"/>
    </row>
    <row r="284" spans="1:8" ht="13.5" thickBot="1">
      <c r="A284" s="20" t="str">
        <f>calculations!A278</f>
        <v>Petroleum County</v>
      </c>
      <c r="B284" s="21"/>
      <c r="C284" s="22"/>
      <c r="D284" s="35"/>
      <c r="E284" s="21">
        <f>calculations!L278</f>
        <v>494</v>
      </c>
      <c r="F284" s="68">
        <f>calculations!U278</f>
        <v>1653.934</v>
      </c>
      <c r="G284" s="93">
        <f>calculations!Y278</f>
        <v>194.6058493318884</v>
      </c>
      <c r="H284" s="93">
        <f>H286</f>
        <v>210.71</v>
      </c>
    </row>
    <row r="285" spans="1:8" ht="12.75">
      <c r="A285" s="16"/>
      <c r="B285" s="28"/>
      <c r="C285" s="23"/>
      <c r="D285" s="36"/>
      <c r="E285" s="28"/>
      <c r="F285" s="69"/>
      <c r="G285" s="95"/>
      <c r="H285" s="95"/>
    </row>
    <row r="286" spans="1:8" ht="12.75">
      <c r="A286" s="7"/>
      <c r="B286" s="19" t="str">
        <f>calculations!B280</f>
        <v>Petroleum County School-Community Library</v>
      </c>
      <c r="C286" s="29"/>
      <c r="D286" s="37">
        <f>calculations!D280</f>
        <v>660</v>
      </c>
      <c r="E286" s="19">
        <f>calculations!L280</f>
        <v>494</v>
      </c>
      <c r="F286" s="70">
        <f>calculations!U280</f>
        <v>1653.934</v>
      </c>
      <c r="G286" s="101">
        <f>calculations!Y280</f>
        <v>194.6058493318884</v>
      </c>
      <c r="H286" s="101">
        <f>H287</f>
        <v>210.71</v>
      </c>
    </row>
    <row r="287" spans="1:8" ht="12.75">
      <c r="A287" s="9"/>
      <c r="B287" s="10"/>
      <c r="C287" s="7" t="str">
        <f>calculations!C281</f>
        <v>Winnett</v>
      </c>
      <c r="D287" s="38"/>
      <c r="E287" s="5">
        <f>calculations!L281</f>
        <v>494</v>
      </c>
      <c r="F287" s="66">
        <f>calculations!U281</f>
        <v>1653.934</v>
      </c>
      <c r="G287" s="92">
        <f>calculations!Y281</f>
        <v>194.6058493318884</v>
      </c>
      <c r="H287" s="92">
        <v>210.71</v>
      </c>
    </row>
    <row r="288" spans="1:8" ht="12.75">
      <c r="A288" s="9"/>
      <c r="B288" s="10"/>
      <c r="C288" s="7"/>
      <c r="D288" s="38"/>
      <c r="E288" s="5"/>
      <c r="F288" s="66"/>
      <c r="G288" s="92"/>
      <c r="H288" s="92"/>
    </row>
    <row r="289" spans="1:8" ht="13.5" thickBot="1">
      <c r="A289" s="20" t="str">
        <f>calculations!A283</f>
        <v>Stillwater County</v>
      </c>
      <c r="B289" s="21"/>
      <c r="C289" s="22"/>
      <c r="D289" s="35"/>
      <c r="E289" s="21">
        <f>calculations!L283</f>
        <v>9117</v>
      </c>
      <c r="F289" s="68">
        <f>calculations!U283</f>
        <v>1794.73</v>
      </c>
      <c r="G289" s="93">
        <f>calculations!Y283</f>
        <v>988.6181252916741</v>
      </c>
      <c r="H289" s="93">
        <f>H291</f>
        <v>980.43</v>
      </c>
    </row>
    <row r="290" spans="1:8" ht="12.75">
      <c r="A290" s="16"/>
      <c r="B290" s="28"/>
      <c r="C290" s="23"/>
      <c r="D290" s="36"/>
      <c r="E290" s="28"/>
      <c r="F290" s="69"/>
      <c r="G290" s="95"/>
      <c r="H290" s="95"/>
    </row>
    <row r="291" spans="1:8" ht="12.75">
      <c r="A291" s="7"/>
      <c r="B291" s="19" t="str">
        <f>calculations!B285</f>
        <v>Stillwater County Library</v>
      </c>
      <c r="C291" s="29"/>
      <c r="D291" s="37">
        <f>calculations!D285</f>
        <v>706</v>
      </c>
      <c r="E291" s="19">
        <f>calculations!L285</f>
        <v>9117</v>
      </c>
      <c r="F291" s="70">
        <f>calculations!U285</f>
        <v>1794.73</v>
      </c>
      <c r="G291" s="101">
        <f>calculations!Y285</f>
        <v>988.6181252916741</v>
      </c>
      <c r="H291" s="101">
        <f>H292</f>
        <v>980.43</v>
      </c>
    </row>
    <row r="292" spans="1:8" ht="12.75">
      <c r="A292" s="9"/>
      <c r="B292" s="10"/>
      <c r="C292" s="7" t="str">
        <f>calculations!C286</f>
        <v>Columbus</v>
      </c>
      <c r="D292" s="38"/>
      <c r="E292" s="5">
        <f>calculations!L286</f>
        <v>9117</v>
      </c>
      <c r="F292" s="66">
        <f>calculations!U286</f>
        <v>1794.73</v>
      </c>
      <c r="G292" s="92">
        <f>calculations!Y286</f>
        <v>988.6181252916741</v>
      </c>
      <c r="H292" s="92">
        <v>980.43</v>
      </c>
    </row>
    <row r="293" spans="1:8" ht="12.75">
      <c r="A293" s="9"/>
      <c r="B293" s="10"/>
      <c r="C293" s="7"/>
      <c r="D293" s="38"/>
      <c r="E293" s="5"/>
      <c r="F293" s="66"/>
      <c r="G293" s="92"/>
      <c r="H293" s="92"/>
    </row>
    <row r="294" spans="1:8" ht="13.5" thickBot="1">
      <c r="A294" s="20" t="str">
        <f>calculations!A288</f>
        <v>Sweet Grass County</v>
      </c>
      <c r="B294" s="21"/>
      <c r="C294" s="22"/>
      <c r="D294" s="35"/>
      <c r="E294" s="21">
        <f>calculations!L288</f>
        <v>3651</v>
      </c>
      <c r="F294" s="68">
        <f>calculations!U288</f>
        <v>1855.181</v>
      </c>
      <c r="G294" s="93">
        <f>calculations!Y288</f>
        <v>498.86776319947757</v>
      </c>
      <c r="H294" s="93">
        <f>H296</f>
        <v>536.27</v>
      </c>
    </row>
    <row r="295" spans="1:8" ht="12.75">
      <c r="A295" s="16"/>
      <c r="B295" s="28"/>
      <c r="C295" s="23"/>
      <c r="D295" s="36"/>
      <c r="E295" s="28"/>
      <c r="F295" s="69"/>
      <c r="G295" s="95"/>
      <c r="H295" s="95"/>
    </row>
    <row r="296" spans="1:8" ht="12.75">
      <c r="A296" s="7"/>
      <c r="B296" s="19" t="str">
        <f>calculations!B290</f>
        <v>Carnegie Public Library</v>
      </c>
      <c r="C296" s="29"/>
      <c r="D296" s="37">
        <f>calculations!D290</f>
        <v>700</v>
      </c>
      <c r="E296" s="19">
        <f>calculations!L290</f>
        <v>3651</v>
      </c>
      <c r="F296" s="70">
        <f>calculations!U290</f>
        <v>1855.181</v>
      </c>
      <c r="G296" s="101">
        <f>calculations!Y290</f>
        <v>498.86776319947757</v>
      </c>
      <c r="H296" s="101">
        <f>H297</f>
        <v>536.27</v>
      </c>
    </row>
    <row r="297" spans="1:8" ht="12.75">
      <c r="A297" s="9"/>
      <c r="B297" s="10"/>
      <c r="C297" s="7" t="str">
        <f>calculations!C291</f>
        <v>Big Timber</v>
      </c>
      <c r="D297" s="38"/>
      <c r="E297" s="5">
        <f>calculations!L291</f>
        <v>3651</v>
      </c>
      <c r="F297" s="66">
        <f>calculations!U291</f>
        <v>1855.181</v>
      </c>
      <c r="G297" s="92">
        <f>calculations!Y291</f>
        <v>498.86776319947757</v>
      </c>
      <c r="H297" s="92">
        <v>536.27</v>
      </c>
    </row>
    <row r="298" spans="1:8" ht="12.75">
      <c r="A298" s="9"/>
      <c r="B298" s="10"/>
      <c r="C298" s="7"/>
      <c r="D298" s="38"/>
      <c r="E298" s="5"/>
      <c r="F298" s="66"/>
      <c r="G298" s="92"/>
      <c r="H298" s="92"/>
    </row>
    <row r="299" spans="1:8" ht="13.5" thickBot="1">
      <c r="A299" s="20" t="str">
        <f>calculations!A293</f>
        <v>Wheatland County</v>
      </c>
      <c r="B299" s="21"/>
      <c r="C299" s="22"/>
      <c r="D299" s="35"/>
      <c r="E299" s="21">
        <f>calculations!L293</f>
        <v>2168</v>
      </c>
      <c r="F299" s="68">
        <f>calculations!U293</f>
        <v>1423.178</v>
      </c>
      <c r="G299" s="93">
        <f>calculations!Y293</f>
        <v>325.36579093770683</v>
      </c>
      <c r="H299" s="93">
        <f>H301</f>
        <v>362.36</v>
      </c>
    </row>
    <row r="300" spans="1:8" ht="12.75">
      <c r="A300" s="16"/>
      <c r="B300" s="28"/>
      <c r="C300" s="23"/>
      <c r="D300" s="36"/>
      <c r="E300" s="28"/>
      <c r="F300" s="69"/>
      <c r="G300" s="95"/>
      <c r="H300" s="95"/>
    </row>
    <row r="301" spans="1:8" ht="12.75">
      <c r="A301" s="7"/>
      <c r="B301" s="19" t="str">
        <f>calculations!B295</f>
        <v>Harlowton Public Library</v>
      </c>
      <c r="C301" s="29"/>
      <c r="D301" s="37">
        <f>calculations!D295</f>
        <v>720</v>
      </c>
      <c r="E301" s="19">
        <f>calculations!L295</f>
        <v>2168</v>
      </c>
      <c r="F301" s="70">
        <f>calculations!U295</f>
        <v>1423.178</v>
      </c>
      <c r="G301" s="101">
        <f>calculations!Y295</f>
        <v>325.36579093770683</v>
      </c>
      <c r="H301" s="101">
        <f>H302</f>
        <v>362.36</v>
      </c>
    </row>
    <row r="302" spans="1:8" ht="12.75">
      <c r="A302" s="9"/>
      <c r="B302" s="10"/>
      <c r="C302" s="7" t="str">
        <f>calculations!C296</f>
        <v>Harlowton</v>
      </c>
      <c r="D302" s="38"/>
      <c r="E302" s="5">
        <f>calculations!L296</f>
        <v>2168</v>
      </c>
      <c r="F302" s="66">
        <f>calculations!U296</f>
        <v>1423.178</v>
      </c>
      <c r="G302" s="92">
        <f>calculations!Y296</f>
        <v>325.36579093770683</v>
      </c>
      <c r="H302" s="92">
        <v>362.36</v>
      </c>
    </row>
    <row r="303" spans="1:8" ht="12.75">
      <c r="A303" s="7"/>
      <c r="B303" s="5"/>
      <c r="C303" s="7"/>
      <c r="D303" s="38"/>
      <c r="E303" s="5"/>
      <c r="F303" s="66"/>
      <c r="G303" s="92"/>
      <c r="H303" s="92"/>
    </row>
    <row r="304" spans="1:8" ht="13.5" thickBot="1">
      <c r="A304" s="20" t="str">
        <f>calculations!A298</f>
        <v>Yellowstone County</v>
      </c>
      <c r="B304" s="21"/>
      <c r="C304" s="22"/>
      <c r="D304" s="35"/>
      <c r="E304" s="21">
        <f>calculations!L298</f>
        <v>147972</v>
      </c>
      <c r="F304" s="68">
        <f>calculations!U298</f>
        <v>2635.2120000000004</v>
      </c>
      <c r="G304" s="93">
        <f>calculations!Y298</f>
        <v>13645.225787555753</v>
      </c>
      <c r="H304" s="93">
        <f>H306+H308</f>
        <v>12953.69</v>
      </c>
    </row>
    <row r="305" spans="1:8" ht="12.75">
      <c r="A305" s="16"/>
      <c r="B305" s="28"/>
      <c r="C305" s="23"/>
      <c r="D305" s="36"/>
      <c r="E305" s="28"/>
      <c r="F305" s="69"/>
      <c r="G305" s="95"/>
      <c r="H305" s="95"/>
    </row>
    <row r="306" spans="1:9" ht="12.75">
      <c r="A306" s="11"/>
      <c r="B306" s="19" t="str">
        <f>calculations!B299</f>
        <v>Parmly Billings Library</v>
      </c>
      <c r="C306" s="29"/>
      <c r="D306" s="37">
        <f>calculations!D299</f>
        <v>683</v>
      </c>
      <c r="E306" s="19">
        <f>calculations!L299</f>
        <v>141254</v>
      </c>
      <c r="F306" s="70">
        <f>calculations!U299</f>
        <v>2515.4960994546523</v>
      </c>
      <c r="G306" s="101">
        <f>calculations!Y299</f>
        <v>13025.719084688819</v>
      </c>
      <c r="H306" s="101">
        <f>H307</f>
        <v>12321.75</v>
      </c>
      <c r="I306">
        <v>1</v>
      </c>
    </row>
    <row r="307" spans="1:8" ht="12.75">
      <c r="A307" s="9"/>
      <c r="B307" s="10"/>
      <c r="C307" s="7" t="str">
        <f>calculations!C300</f>
        <v>Billings</v>
      </c>
      <c r="D307" s="38"/>
      <c r="E307" s="5">
        <f>calculations!L300</f>
        <v>141254</v>
      </c>
      <c r="F307" s="66">
        <f>calculations!U300</f>
        <v>2515.4960994546523</v>
      </c>
      <c r="G307" s="92">
        <f>calculations!Y300</f>
        <v>13025.719084688819</v>
      </c>
      <c r="H307" s="92">
        <v>12321.75</v>
      </c>
    </row>
    <row r="308" spans="1:9" ht="12.75">
      <c r="A308" s="16"/>
      <c r="B308" s="19" t="str">
        <f>calculations!B301</f>
        <v>Laurel Public Library</v>
      </c>
      <c r="C308" s="29"/>
      <c r="D308" s="37">
        <f>calculations!D301</f>
        <v>747</v>
      </c>
      <c r="E308" s="19">
        <f>calculations!L301</f>
        <v>6718</v>
      </c>
      <c r="F308" s="70">
        <f>calculations!U301</f>
        <v>119.71590054534809</v>
      </c>
      <c r="G308" s="101">
        <f>calculations!Y301</f>
        <v>619.5067028669343</v>
      </c>
      <c r="H308" s="101">
        <f>H309</f>
        <v>631.94</v>
      </c>
      <c r="I308">
        <v>1</v>
      </c>
    </row>
    <row r="309" spans="1:8" ht="12.75">
      <c r="A309" s="9"/>
      <c r="B309" s="10"/>
      <c r="C309" s="7" t="str">
        <f>calculations!C302</f>
        <v>Laurel</v>
      </c>
      <c r="D309" s="38"/>
      <c r="E309" s="5">
        <f>calculations!L302</f>
        <v>6718</v>
      </c>
      <c r="F309" s="66">
        <f>calculations!U302</f>
        <v>119.71590054534809</v>
      </c>
      <c r="G309" s="92">
        <f>calculations!Y302</f>
        <v>619.5067028669343</v>
      </c>
      <c r="H309" s="92">
        <v>631.94</v>
      </c>
    </row>
    <row r="310" spans="1:8" ht="12.75">
      <c r="A310" s="7"/>
      <c r="B310" s="5"/>
      <c r="C310" s="7"/>
      <c r="D310" s="38"/>
      <c r="E310" s="5"/>
      <c r="F310" s="66"/>
      <c r="G310" s="92"/>
      <c r="H310" s="92"/>
    </row>
    <row r="311" spans="1:8" ht="13.5" thickBot="1">
      <c r="A311" s="20" t="str">
        <f>calculations!A304</f>
        <v>Golden Valley County</v>
      </c>
      <c r="B311" s="21"/>
      <c r="C311" s="22"/>
      <c r="D311" s="35"/>
      <c r="E311" s="21">
        <f>calculations!L304</f>
        <v>884</v>
      </c>
      <c r="F311" s="68">
        <f>calculations!U304</f>
        <v>1175.327</v>
      </c>
      <c r="G311" s="93">
        <f>calculations!Y304</f>
        <v>186.57793018178853</v>
      </c>
      <c r="H311" s="93">
        <f>H313</f>
        <v>217.62</v>
      </c>
    </row>
    <row r="312" spans="1:8" ht="12.75">
      <c r="A312" s="16"/>
      <c r="B312" s="28"/>
      <c r="C312" s="23"/>
      <c r="D312" s="36"/>
      <c r="E312" s="28"/>
      <c r="F312" s="69"/>
      <c r="G312" s="95"/>
      <c r="H312" s="95"/>
    </row>
    <row r="313" spans="1:8" ht="12.75">
      <c r="A313" s="7"/>
      <c r="B313" s="19">
        <f>calculations!B306</f>
        <v>0</v>
      </c>
      <c r="C313" s="29"/>
      <c r="D313" s="37">
        <f>calculations!D306</f>
        <v>0</v>
      </c>
      <c r="E313" s="19">
        <f>calculations!L306</f>
        <v>884</v>
      </c>
      <c r="F313" s="70">
        <f>calculations!U306</f>
        <v>1175.327</v>
      </c>
      <c r="G313" s="101">
        <f>calculations!Y306</f>
        <v>186.57793018178853</v>
      </c>
      <c r="H313" s="101">
        <f>H314</f>
        <v>217.62</v>
      </c>
    </row>
    <row r="314" spans="1:8" ht="12.75">
      <c r="A314" s="9"/>
      <c r="B314" s="10"/>
      <c r="C314" s="7" t="str">
        <f>calculations!C307</f>
        <v>**Golden Valley County</v>
      </c>
      <c r="D314" s="38"/>
      <c r="E314" s="5">
        <f>calculations!L307</f>
        <v>884</v>
      </c>
      <c r="F314" s="66">
        <f>calculations!U307</f>
        <v>1175.327</v>
      </c>
      <c r="G314" s="92">
        <f>calculations!Y307</f>
        <v>186.57793018178853</v>
      </c>
      <c r="H314" s="92">
        <v>217.62</v>
      </c>
    </row>
    <row r="315" spans="1:8" ht="12.75">
      <c r="A315" s="7"/>
      <c r="B315" s="5"/>
      <c r="C315" s="7"/>
      <c r="D315" s="38"/>
      <c r="E315" s="5"/>
      <c r="F315" s="66"/>
      <c r="G315" s="92"/>
      <c r="H315" s="92"/>
    </row>
    <row r="316" spans="1:8" ht="12.75">
      <c r="A316" s="7"/>
      <c r="B316" s="5"/>
      <c r="C316" s="7"/>
      <c r="D316" s="38"/>
      <c r="E316" s="5"/>
      <c r="F316" s="66"/>
      <c r="G316" s="92"/>
      <c r="H316" s="92"/>
    </row>
    <row r="317" spans="1:8" ht="15">
      <c r="A317" s="40" t="str">
        <f>calculations!A310</f>
        <v>Tamarack Federation</v>
      </c>
      <c r="B317" s="5"/>
      <c r="C317" s="4"/>
      <c r="D317" s="34"/>
      <c r="E317" s="41">
        <f>calculations!L310</f>
        <v>304508</v>
      </c>
      <c r="F317" s="65">
        <f>calculations!U310</f>
        <v>19179.865</v>
      </c>
      <c r="G317" s="91">
        <f>calculations!Y310</f>
        <v>29326.57702087245</v>
      </c>
      <c r="H317" s="91">
        <f>H319+H326+H335+H340+H345+H350+H364</f>
        <v>27968.603000000003</v>
      </c>
    </row>
    <row r="318" spans="1:8" ht="12.75">
      <c r="A318" s="4"/>
      <c r="B318" s="5"/>
      <c r="C318" s="4"/>
      <c r="D318" s="34"/>
      <c r="E318" s="5"/>
      <c r="F318" s="66"/>
      <c r="G318" s="92"/>
      <c r="H318" s="92"/>
    </row>
    <row r="319" spans="1:8" ht="13.5" thickBot="1">
      <c r="A319" s="20" t="str">
        <f>calculations!A312</f>
        <v>Flathead County</v>
      </c>
      <c r="B319" s="21"/>
      <c r="C319" s="22"/>
      <c r="D319" s="35"/>
      <c r="E319" s="21">
        <f>calculations!L312</f>
        <v>90928</v>
      </c>
      <c r="F319" s="68">
        <f>calculations!U312</f>
        <v>5098.595</v>
      </c>
      <c r="G319" s="93">
        <f>calculations!Y312</f>
        <v>8700.144919920383</v>
      </c>
      <c r="H319" s="93">
        <f>H321+H323</f>
        <v>7809.23</v>
      </c>
    </row>
    <row r="320" spans="1:8" ht="12.75">
      <c r="A320" s="16"/>
      <c r="B320" s="28"/>
      <c r="C320" s="23"/>
      <c r="D320" s="36"/>
      <c r="E320" s="28"/>
      <c r="F320" s="69"/>
      <c r="G320" s="95"/>
      <c r="H320" s="95"/>
    </row>
    <row r="321" spans="1:9" ht="12.75">
      <c r="A321" s="11"/>
      <c r="B321" s="19" t="str">
        <f>calculations!B313</f>
        <v>Flathead County Library System</v>
      </c>
      <c r="C321" s="29"/>
      <c r="D321" s="37">
        <f>calculations!D313</f>
        <v>1281</v>
      </c>
      <c r="E321" s="19">
        <f>calculations!L313</f>
        <v>84571</v>
      </c>
      <c r="F321" s="70">
        <f>calculations!U313</f>
        <v>4736.972770591454</v>
      </c>
      <c r="G321" s="101">
        <f>calculations!Y313</f>
        <v>8091.428271599646</v>
      </c>
      <c r="H321" s="101">
        <f>H322</f>
        <v>7809.23</v>
      </c>
      <c r="I321">
        <v>1</v>
      </c>
    </row>
    <row r="322" spans="1:8" ht="12.75">
      <c r="A322" s="9"/>
      <c r="B322" s="10"/>
      <c r="C322" s="7" t="str">
        <f>calculations!C314</f>
        <v>Kalispell</v>
      </c>
      <c r="D322" s="38"/>
      <c r="E322" s="5">
        <f>calculations!L314</f>
        <v>84571</v>
      </c>
      <c r="F322" s="66">
        <f>calculations!U314</f>
        <v>4736.972770591454</v>
      </c>
      <c r="G322" s="92">
        <f>calculations!Y314</f>
        <v>8091.428271599646</v>
      </c>
      <c r="H322" s="92">
        <v>7809.23</v>
      </c>
    </row>
    <row r="323" spans="1:9" ht="12.75">
      <c r="A323" s="16"/>
      <c r="B323" s="19" t="str">
        <f>calculations!B315</f>
        <v>Whitefish Community Library</v>
      </c>
      <c r="C323" s="29"/>
      <c r="D323" s="37">
        <f>calculations!D315</f>
        <v>1630</v>
      </c>
      <c r="E323" s="19">
        <f>calculations!L315</f>
        <v>6357</v>
      </c>
      <c r="F323" s="70">
        <f>calculations!U315</f>
        <v>361.6222294085461</v>
      </c>
      <c r="G323" s="101">
        <f>calculations!Y315</f>
        <v>608.7166483207379</v>
      </c>
      <c r="H323" s="101">
        <f>H324</f>
        <v>0</v>
      </c>
      <c r="I323">
        <v>1</v>
      </c>
    </row>
    <row r="324" spans="1:8" ht="12.75">
      <c r="A324" s="9"/>
      <c r="B324" s="10"/>
      <c r="C324" s="7" t="str">
        <f>calculations!C316</f>
        <v>Whitefish</v>
      </c>
      <c r="D324" s="38"/>
      <c r="E324" s="5">
        <f>calculations!L316</f>
        <v>6357</v>
      </c>
      <c r="F324" s="66">
        <f>calculations!U316</f>
        <v>361.6222294085461</v>
      </c>
      <c r="G324" s="92">
        <f>calculations!Y316</f>
        <v>608.7166483207379</v>
      </c>
      <c r="H324" s="92">
        <v>0</v>
      </c>
    </row>
    <row r="325" spans="1:8" ht="12.75">
      <c r="A325" s="7"/>
      <c r="B325" s="5"/>
      <c r="C325" s="7"/>
      <c r="D325" s="38"/>
      <c r="E325" s="5"/>
      <c r="F325" s="66"/>
      <c r="G325" s="92"/>
      <c r="H325" s="92"/>
    </row>
    <row r="326" spans="1:8" ht="13.5" thickBot="1">
      <c r="A326" s="20" t="str">
        <f>calculations!A318</f>
        <v>Lake County</v>
      </c>
      <c r="B326" s="21"/>
      <c r="C326" s="22"/>
      <c r="D326" s="35"/>
      <c r="E326" s="21">
        <f>calculations!L318</f>
        <v>28746</v>
      </c>
      <c r="F326" s="68">
        <f>calculations!U318</f>
        <v>1493.817</v>
      </c>
      <c r="G326" s="93">
        <f>calculations!Y318</f>
        <v>2739.7700631983466</v>
      </c>
      <c r="H326" s="93">
        <f>H328+H330+H332</f>
        <v>2748.0699999999997</v>
      </c>
    </row>
    <row r="327" spans="1:8" ht="12.75">
      <c r="A327" s="16"/>
      <c r="B327" s="28"/>
      <c r="C327" s="23"/>
      <c r="D327" s="36"/>
      <c r="E327" s="28"/>
      <c r="F327" s="69"/>
      <c r="G327" s="95"/>
      <c r="H327" s="95"/>
    </row>
    <row r="328" spans="1:9" ht="12.75">
      <c r="A328" s="16"/>
      <c r="B328" s="19" t="str">
        <f>calculations!B319</f>
        <v>North Lake County Library District</v>
      </c>
      <c r="C328" s="29"/>
      <c r="D328" s="37">
        <f>calculations!D319</f>
        <v>1244</v>
      </c>
      <c r="E328" s="19">
        <f>calculations!L319</f>
        <v>15977.66</v>
      </c>
      <c r="F328" s="70">
        <f>calculations!U319</f>
        <v>988.2860465974856</v>
      </c>
      <c r="G328" s="101">
        <f>calculations!Y319</f>
        <v>1537.1386365303115</v>
      </c>
      <c r="H328" s="101">
        <f>H329</f>
        <v>1223.01</v>
      </c>
      <c r="I328">
        <v>1</v>
      </c>
    </row>
    <row r="329" spans="1:8" ht="12.75">
      <c r="A329" s="9"/>
      <c r="B329" s="10"/>
      <c r="C329" s="7" t="str">
        <f>calculations!C320</f>
        <v>School District: Polson H S 0603</v>
      </c>
      <c r="D329" s="38"/>
      <c r="E329" s="5">
        <f>calculations!L320</f>
        <v>15977.66</v>
      </c>
      <c r="F329" s="66">
        <f>calculations!U320</f>
        <v>988.2860465974856</v>
      </c>
      <c r="G329" s="92">
        <f>calculations!Y320</f>
        <v>1537.1386365303115</v>
      </c>
      <c r="H329" s="92">
        <v>1223.01</v>
      </c>
    </row>
    <row r="330" spans="1:9" ht="12.75">
      <c r="A330" s="16"/>
      <c r="B330" s="19" t="str">
        <f>calculations!B321</f>
        <v>Ronan City Library</v>
      </c>
      <c r="C330" s="29"/>
      <c r="D330" s="37">
        <f>calculations!D321</f>
        <v>1248</v>
      </c>
      <c r="E330" s="19">
        <f>calculations!L321</f>
        <v>6243.9</v>
      </c>
      <c r="F330" s="70">
        <f>calculations!U321</f>
        <v>158.2583894687157</v>
      </c>
      <c r="G330" s="101">
        <f>calculations!Y321</f>
        <v>580.0445781573522</v>
      </c>
      <c r="H330" s="101">
        <f>H331</f>
        <v>907.13</v>
      </c>
      <c r="I330">
        <v>1</v>
      </c>
    </row>
    <row r="331" spans="1:8" ht="12.75">
      <c r="A331" s="24"/>
      <c r="B331" s="25"/>
      <c r="C331" s="7" t="str">
        <f>calculations!C322</f>
        <v>Ronan</v>
      </c>
      <c r="D331" s="38"/>
      <c r="E331" s="5">
        <f>calculations!L322</f>
        <v>6243.9</v>
      </c>
      <c r="F331" s="66">
        <f>calculations!U322</f>
        <v>158.2583894687157</v>
      </c>
      <c r="G331" s="92">
        <f>calculations!Y322</f>
        <v>580.0445781573522</v>
      </c>
      <c r="H331" s="92">
        <v>907.13</v>
      </c>
    </row>
    <row r="332" spans="1:9" ht="12.75">
      <c r="A332" s="16"/>
      <c r="B332" s="19" t="str">
        <f>calculations!B323</f>
        <v>St. Ignatius School-Community Library</v>
      </c>
      <c r="C332" s="29"/>
      <c r="D332" s="37">
        <f>calculations!D323</f>
        <v>1249</v>
      </c>
      <c r="E332" s="19">
        <f>calculations!L323</f>
        <v>6524.4400000000005</v>
      </c>
      <c r="F332" s="70">
        <f>calculations!U323</f>
        <v>347.2725639337988</v>
      </c>
      <c r="G332" s="101">
        <f>calculations!Y323</f>
        <v>622.5868485106831</v>
      </c>
      <c r="H332" s="101">
        <f>H333</f>
        <v>617.93</v>
      </c>
      <c r="I332">
        <v>1</v>
      </c>
    </row>
    <row r="333" spans="1:8" ht="12.75">
      <c r="A333" s="9"/>
      <c r="B333" s="10"/>
      <c r="C333" s="7" t="str">
        <f>calculations!C324</f>
        <v>School District: St Ignatius K-12 Schools 0605</v>
      </c>
      <c r="D333" s="38"/>
      <c r="E333" s="5">
        <f>calculations!L324</f>
        <v>6524.4400000000005</v>
      </c>
      <c r="F333" s="66">
        <f>calculations!U324</f>
        <v>347.2725639337988</v>
      </c>
      <c r="G333" s="92">
        <f>calculations!Y324</f>
        <v>622.5868485106831</v>
      </c>
      <c r="H333" s="92">
        <v>617.93</v>
      </c>
    </row>
    <row r="334" spans="1:8" ht="12.75">
      <c r="A334" s="7"/>
      <c r="B334" s="5"/>
      <c r="C334" s="7"/>
      <c r="D334" s="38"/>
      <c r="E334" s="5"/>
      <c r="F334" s="66"/>
      <c r="G334" s="92"/>
      <c r="H334" s="92"/>
    </row>
    <row r="335" spans="1:8" ht="13.5" thickBot="1">
      <c r="A335" s="20" t="str">
        <f>calculations!A326</f>
        <v>Lincoln County</v>
      </c>
      <c r="B335" s="21"/>
      <c r="C335" s="22"/>
      <c r="D335" s="35"/>
      <c r="E335" s="21">
        <f>calculations!L326</f>
        <v>19687</v>
      </c>
      <c r="F335" s="68">
        <f>calculations!U326</f>
        <v>3612.789</v>
      </c>
      <c r="G335" s="93">
        <f>calculations!Y326</f>
        <v>2110.99373984433</v>
      </c>
      <c r="H335" s="93">
        <f>H337</f>
        <v>2203.3</v>
      </c>
    </row>
    <row r="336" spans="1:8" ht="12.75">
      <c r="A336" s="16"/>
      <c r="B336" s="28"/>
      <c r="C336" s="23"/>
      <c r="D336" s="36"/>
      <c r="E336" s="28"/>
      <c r="F336" s="69"/>
      <c r="G336" s="95"/>
      <c r="H336" s="95"/>
    </row>
    <row r="337" spans="1:8" ht="12.75">
      <c r="A337" s="7"/>
      <c r="B337" s="19" t="str">
        <f>calculations!B328</f>
        <v>Lincoln County Public Libraries</v>
      </c>
      <c r="C337" s="29"/>
      <c r="D337" s="37">
        <f>calculations!D328</f>
        <v>1303</v>
      </c>
      <c r="E337" s="19">
        <f>calculations!L328</f>
        <v>19687</v>
      </c>
      <c r="F337" s="70">
        <f>calculations!U328</f>
        <v>3612.789</v>
      </c>
      <c r="G337" s="101">
        <f>calculations!Y328</f>
        <v>2110.99373984433</v>
      </c>
      <c r="H337" s="101">
        <f>H338</f>
        <v>2203.3</v>
      </c>
    </row>
    <row r="338" spans="1:8" ht="12.75">
      <c r="A338" s="9"/>
      <c r="B338" s="10"/>
      <c r="C338" s="7" t="str">
        <f>calculations!C329</f>
        <v>Libby</v>
      </c>
      <c r="D338" s="38"/>
      <c r="E338" s="5">
        <f>calculations!L329</f>
        <v>19687</v>
      </c>
      <c r="F338" s="66">
        <f>calculations!U329</f>
        <v>3612.789</v>
      </c>
      <c r="G338" s="92">
        <f>calculations!Y329</f>
        <v>2110.99373984433</v>
      </c>
      <c r="H338" s="92">
        <v>2203.3</v>
      </c>
    </row>
    <row r="339" spans="1:8" ht="12.75">
      <c r="A339" s="7"/>
      <c r="B339" s="5"/>
      <c r="C339" s="7"/>
      <c r="D339" s="38"/>
      <c r="E339" s="5"/>
      <c r="F339" s="66"/>
      <c r="G339" s="92"/>
      <c r="H339" s="92"/>
    </row>
    <row r="340" spans="1:8" ht="13.5" thickBot="1">
      <c r="A340" s="20" t="str">
        <f>calculations!A331</f>
        <v>Mineral County</v>
      </c>
      <c r="B340" s="21"/>
      <c r="C340" s="22"/>
      <c r="D340" s="35"/>
      <c r="E340" s="21">
        <f>calculations!L331</f>
        <v>4223</v>
      </c>
      <c r="F340" s="68">
        <f>calculations!U331</f>
        <v>1219.869</v>
      </c>
      <c r="G340" s="93">
        <f>calculations!Y331</f>
        <v>493.13160671939</v>
      </c>
      <c r="H340" s="93">
        <f>H342</f>
        <v>500.92</v>
      </c>
    </row>
    <row r="341" spans="1:8" ht="12.75">
      <c r="A341" s="16"/>
      <c r="B341" s="28"/>
      <c r="C341" s="23"/>
      <c r="D341" s="36"/>
      <c r="E341" s="28"/>
      <c r="F341" s="69"/>
      <c r="G341" s="95"/>
      <c r="H341" s="95"/>
    </row>
    <row r="342" spans="1:8" ht="12.75">
      <c r="A342" s="7"/>
      <c r="B342" s="19" t="str">
        <f>calculations!B333</f>
        <v>Mineral County Public Library</v>
      </c>
      <c r="C342" s="29"/>
      <c r="D342" s="37">
        <f>calculations!D333</f>
        <v>1259</v>
      </c>
      <c r="E342" s="19">
        <f>calculations!L333</f>
        <v>4223</v>
      </c>
      <c r="F342" s="70">
        <f>calculations!U333</f>
        <v>1219.869</v>
      </c>
      <c r="G342" s="101">
        <f>calculations!Y333</f>
        <v>493.13160671939</v>
      </c>
      <c r="H342" s="101">
        <f>H343</f>
        <v>500.92</v>
      </c>
    </row>
    <row r="343" spans="1:8" ht="12.75">
      <c r="A343" s="9"/>
      <c r="B343" s="10"/>
      <c r="C343" s="7" t="str">
        <f>calculations!C334</f>
        <v>Superior</v>
      </c>
      <c r="D343" s="38"/>
      <c r="E343" s="5">
        <f>calculations!L334</f>
        <v>4223</v>
      </c>
      <c r="F343" s="66">
        <f>calculations!U334</f>
        <v>1219.869</v>
      </c>
      <c r="G343" s="92">
        <f>calculations!Y334</f>
        <v>493.13160671939</v>
      </c>
      <c r="H343" s="92">
        <v>500.92</v>
      </c>
    </row>
    <row r="344" spans="1:8" ht="12.75">
      <c r="A344" s="7"/>
      <c r="B344" s="5"/>
      <c r="C344" s="7"/>
      <c r="D344" s="38"/>
      <c r="E344" s="5"/>
      <c r="F344" s="66"/>
      <c r="G344" s="92"/>
      <c r="H344" s="92"/>
    </row>
    <row r="345" spans="1:8" ht="13.5" thickBot="1">
      <c r="A345" s="20" t="str">
        <f>calculations!A336</f>
        <v>Missoula County</v>
      </c>
      <c r="B345" s="21"/>
      <c r="C345" s="22"/>
      <c r="D345" s="35"/>
      <c r="E345" s="21">
        <f>calculations!L336</f>
        <v>109299</v>
      </c>
      <c r="F345" s="68">
        <f>calculations!U336</f>
        <v>2598.215</v>
      </c>
      <c r="G345" s="93">
        <f>calculations!Y336</f>
        <v>10138.045472043334</v>
      </c>
      <c r="H345" s="93">
        <f>H347</f>
        <v>9657.34</v>
      </c>
    </row>
    <row r="346" spans="1:8" ht="12.75">
      <c r="A346" s="16"/>
      <c r="B346" s="28"/>
      <c r="C346" s="23"/>
      <c r="D346" s="36"/>
      <c r="E346" s="28"/>
      <c r="F346" s="69"/>
      <c r="G346" s="95"/>
      <c r="H346" s="95"/>
    </row>
    <row r="347" spans="1:8" ht="12.75">
      <c r="A347" s="7"/>
      <c r="B347" s="19" t="str">
        <f>calculations!B338</f>
        <v>Missoula Public Library</v>
      </c>
      <c r="C347" s="29"/>
      <c r="D347" s="37">
        <f>calculations!D338</f>
        <v>1185</v>
      </c>
      <c r="E347" s="19">
        <f>calculations!L338</f>
        <v>109299</v>
      </c>
      <c r="F347" s="70">
        <f>calculations!U338</f>
        <v>2598.215</v>
      </c>
      <c r="G347" s="101">
        <f>calculations!Y338</f>
        <v>10138.045472043334</v>
      </c>
      <c r="H347" s="101">
        <f>H348</f>
        <v>9657.34</v>
      </c>
    </row>
    <row r="348" spans="1:8" ht="12.75">
      <c r="A348" s="9"/>
      <c r="B348" s="10"/>
      <c r="C348" s="7" t="str">
        <f>calculations!C339</f>
        <v>Missoula</v>
      </c>
      <c r="D348" s="38"/>
      <c r="E348" s="5">
        <f>calculations!L339</f>
        <v>109299</v>
      </c>
      <c r="F348" s="66">
        <f>calculations!U339</f>
        <v>2598.215</v>
      </c>
      <c r="G348" s="92">
        <f>calculations!Y339</f>
        <v>10138.045472043334</v>
      </c>
      <c r="H348" s="92">
        <v>9657.34</v>
      </c>
    </row>
    <row r="349" spans="1:8" ht="12.75">
      <c r="A349" s="7"/>
      <c r="B349" s="5"/>
      <c r="C349" s="7"/>
      <c r="D349" s="38"/>
      <c r="E349" s="5"/>
      <c r="F349" s="66"/>
      <c r="G349" s="92"/>
      <c r="H349" s="92"/>
    </row>
    <row r="350" spans="1:8" ht="13.5" thickBot="1">
      <c r="A350" s="20" t="str">
        <f>calculations!A341</f>
        <v>Ravalli County</v>
      </c>
      <c r="B350" s="21"/>
      <c r="C350" s="22"/>
      <c r="D350" s="35"/>
      <c r="E350" s="21">
        <f>calculations!L341</f>
        <v>40212</v>
      </c>
      <c r="F350" s="68">
        <f>calculations!U341</f>
        <v>2394.298</v>
      </c>
      <c r="G350" s="93">
        <f>calculations!Y341</f>
        <v>3860.1906805225576</v>
      </c>
      <c r="H350" s="93">
        <f>H352+H354+H359</f>
        <v>3774.9130000000005</v>
      </c>
    </row>
    <row r="351" spans="1:8" ht="12.75">
      <c r="A351" s="16"/>
      <c r="B351" s="28"/>
      <c r="C351" s="23"/>
      <c r="D351" s="36"/>
      <c r="E351" s="28"/>
      <c r="F351" s="69"/>
      <c r="G351" s="95"/>
      <c r="H351" s="95"/>
    </row>
    <row r="352" spans="1:8" ht="12.75">
      <c r="A352" s="16"/>
      <c r="B352" s="19" t="str">
        <f>calculations!B343</f>
        <v>Darby Community Public Library</v>
      </c>
      <c r="C352" s="29"/>
      <c r="D352" s="37">
        <f>calculations!D343</f>
        <v>1211</v>
      </c>
      <c r="E352" s="19">
        <f>calculations!L343</f>
        <v>4352.32</v>
      </c>
      <c r="F352" s="70">
        <f>calculations!U343</f>
        <v>1373.8523825503848</v>
      </c>
      <c r="G352" s="101">
        <f>calculations!Y343</f>
        <v>518.7992926817215</v>
      </c>
      <c r="H352" s="101">
        <f>SUM(H353:H353)</f>
        <v>585.333</v>
      </c>
    </row>
    <row r="353" spans="1:8" ht="12.75">
      <c r="A353" s="9"/>
      <c r="B353" s="10"/>
      <c r="C353" s="7" t="str">
        <f>calculations!C344</f>
        <v>School District: Darby K-12 Schools 0827</v>
      </c>
      <c r="D353" s="38"/>
      <c r="E353" s="5">
        <f>calculations!L344</f>
        <v>4352.32</v>
      </c>
      <c r="F353" s="66">
        <f>calculations!U344</f>
        <v>1373.8523825503848</v>
      </c>
      <c r="G353" s="92">
        <f>calculations!Y344</f>
        <v>518.7992926817215</v>
      </c>
      <c r="H353" s="92">
        <v>585.333</v>
      </c>
    </row>
    <row r="354" spans="1:8" ht="12.75">
      <c r="A354" s="16"/>
      <c r="B354" s="19" t="str">
        <f>calculations!B345</f>
        <v>Bitterroot Public Library</v>
      </c>
      <c r="C354" s="29"/>
      <c r="D354" s="37">
        <f>calculations!D345</f>
        <v>1226</v>
      </c>
      <c r="E354" s="19">
        <f>calculations!L345</f>
        <v>25577.04</v>
      </c>
      <c r="F354" s="70">
        <f>calculations!U345</f>
        <v>669.3441122965266</v>
      </c>
      <c r="G354" s="101">
        <f>calculations!Y345</f>
        <v>2377.9594121907135</v>
      </c>
      <c r="H354" s="101">
        <v>2188.11</v>
      </c>
    </row>
    <row r="355" spans="1:8" ht="12.75">
      <c r="A355" s="24"/>
      <c r="B355" s="25"/>
      <c r="C355" s="7" t="str">
        <f>calculations!C346</f>
        <v>School District: Hamilton K-12 Schools 0824</v>
      </c>
      <c r="D355" s="38"/>
      <c r="E355" s="5"/>
      <c r="F355" s="66"/>
      <c r="G355" s="92"/>
      <c r="H355" s="92"/>
    </row>
    <row r="356" spans="1:8" ht="12.75">
      <c r="A356" s="24"/>
      <c r="B356" s="25"/>
      <c r="C356" s="7" t="str">
        <f>calculations!C347</f>
        <v>School District: Corvallis K-12 Schools 0822</v>
      </c>
      <c r="D356" s="38"/>
      <c r="E356" s="5"/>
      <c r="F356" s="66"/>
      <c r="G356" s="92"/>
      <c r="H356" s="92"/>
    </row>
    <row r="357" spans="1:8" ht="12.75">
      <c r="A357" s="24"/>
      <c r="B357" s="25"/>
      <c r="C357" s="7" t="str">
        <f>calculations!C348</f>
        <v>School District: Victor K-12 Schools 0826</v>
      </c>
      <c r="D357" s="38"/>
      <c r="E357" s="5"/>
      <c r="F357" s="66"/>
      <c r="G357" s="92"/>
      <c r="H357" s="92"/>
    </row>
    <row r="358" spans="1:8" ht="12.75">
      <c r="A358" s="24"/>
      <c r="B358" s="25"/>
      <c r="C358" s="7" t="str">
        <f>calculations!C349</f>
        <v>*EXCLUDING Pinesdale (town)</v>
      </c>
      <c r="D358" s="38"/>
      <c r="E358" s="5"/>
      <c r="F358" s="66"/>
      <c r="G358" s="92"/>
      <c r="H358" s="92"/>
    </row>
    <row r="359" spans="1:8" ht="12.75">
      <c r="A359" s="16"/>
      <c r="B359" s="19" t="str">
        <f>calculations!B350</f>
        <v>North Valley Public Library</v>
      </c>
      <c r="C359" s="29"/>
      <c r="D359" s="37">
        <f>calculations!D350</f>
        <v>1255</v>
      </c>
      <c r="E359" s="19">
        <f>calculations!L350</f>
        <v>10282.64</v>
      </c>
      <c r="F359" s="70">
        <f>calculations!U350</f>
        <v>351.10150515308834</v>
      </c>
      <c r="G359" s="101">
        <f>calculations!Y350</f>
        <v>963.4319756501226</v>
      </c>
      <c r="H359" s="101">
        <v>1001.47</v>
      </c>
    </row>
    <row r="360" spans="1:8" ht="12.75">
      <c r="A360" s="9"/>
      <c r="B360" s="10"/>
      <c r="C360" s="7" t="str">
        <f>calculations!C351</f>
        <v>School District: Lone Rock Elem 0828</v>
      </c>
      <c r="D360" s="38"/>
      <c r="E360" s="5"/>
      <c r="F360" s="66"/>
      <c r="G360" s="92"/>
      <c r="H360" s="92"/>
    </row>
    <row r="361" spans="1:8" ht="12.75">
      <c r="A361" s="9"/>
      <c r="B361" s="10"/>
      <c r="C361" s="7" t="str">
        <f>calculations!C352</f>
        <v>School District: Stevensville Elem 0823</v>
      </c>
      <c r="D361" s="38"/>
      <c r="E361" s="5"/>
      <c r="F361" s="66"/>
      <c r="G361" s="92"/>
      <c r="H361" s="92"/>
    </row>
    <row r="362" spans="1:8" ht="12.75">
      <c r="A362" s="9"/>
      <c r="B362" s="10"/>
      <c r="C362" s="7" t="str">
        <f>calculations!C353</f>
        <v>School District: Stevensville H S 0823</v>
      </c>
      <c r="D362" s="38"/>
      <c r="E362" s="5"/>
      <c r="F362" s="66"/>
      <c r="G362" s="92"/>
      <c r="H362" s="92"/>
    </row>
    <row r="363" spans="1:8" ht="12.75">
      <c r="A363" s="9"/>
      <c r="B363" s="10"/>
      <c r="C363" s="7"/>
      <c r="D363" s="38"/>
      <c r="E363" s="5"/>
      <c r="F363" s="66"/>
      <c r="G363" s="92"/>
      <c r="H363" s="92"/>
    </row>
    <row r="364" spans="1:8" ht="13.5" thickBot="1">
      <c r="A364" s="20" t="str">
        <f>calculations!A355</f>
        <v>Sanders County</v>
      </c>
      <c r="B364" s="21"/>
      <c r="C364" s="22"/>
      <c r="D364" s="35"/>
      <c r="E364" s="21">
        <f>calculations!L355</f>
        <v>11413</v>
      </c>
      <c r="F364" s="68">
        <f>calculations!U355</f>
        <v>2762.282</v>
      </c>
      <c r="G364" s="93">
        <f>calculations!Y355</f>
        <v>1284.3005386241057</v>
      </c>
      <c r="H364" s="93">
        <f>H366+H369+H371</f>
        <v>1274.83</v>
      </c>
    </row>
    <row r="365" spans="1:8" ht="12.75">
      <c r="A365" s="16"/>
      <c r="B365" s="28"/>
      <c r="C365" s="23"/>
      <c r="D365" s="36"/>
      <c r="E365" s="28"/>
      <c r="F365" s="69"/>
      <c r="G365" s="95"/>
      <c r="H365" s="95"/>
    </row>
    <row r="366" spans="1:8" ht="12.75">
      <c r="A366" s="16"/>
      <c r="B366" s="19" t="str">
        <f>calculations!B357</f>
        <v>Preston Town County Library</v>
      </c>
      <c r="C366" s="29"/>
      <c r="D366" s="37">
        <f>calculations!D357</f>
        <v>1229</v>
      </c>
      <c r="E366" s="19">
        <f>calculations!L357</f>
        <v>1917.88</v>
      </c>
      <c r="F366" s="70">
        <f>calculations!U357</f>
        <v>646.9697644931219</v>
      </c>
      <c r="G366" s="101">
        <f>calculations!Y357</f>
        <v>232.379005513148</v>
      </c>
      <c r="H366" s="101">
        <v>234.67</v>
      </c>
    </row>
    <row r="367" spans="1:8" ht="12.75">
      <c r="A367" s="9"/>
      <c r="B367" s="10"/>
      <c r="C367" s="7" t="str">
        <f>calculations!C358</f>
        <v>School District: Hot Springs Elem 0882</v>
      </c>
      <c r="D367" s="38"/>
      <c r="E367" s="5"/>
      <c r="F367" s="66"/>
      <c r="G367" s="92"/>
      <c r="H367" s="92"/>
    </row>
    <row r="368" spans="1:8" ht="12.75">
      <c r="A368" s="9"/>
      <c r="B368" s="10"/>
      <c r="C368" s="7" t="str">
        <f>calculations!C359</f>
        <v>School District: Hot Springs H S 0882</v>
      </c>
      <c r="D368" s="38"/>
      <c r="E368" s="5"/>
      <c r="F368" s="66"/>
      <c r="G368" s="92"/>
      <c r="H368" s="92"/>
    </row>
    <row r="369" spans="1:8" ht="12.75">
      <c r="A369" s="16"/>
      <c r="B369" s="19" t="str">
        <f>calculations!B360</f>
        <v>Plains Public Library District</v>
      </c>
      <c r="C369" s="29"/>
      <c r="D369" s="37">
        <f>calculations!D360</f>
        <v>1239</v>
      </c>
      <c r="E369" s="19">
        <f>calculations!L360</f>
        <v>4532.41</v>
      </c>
      <c r="F369" s="70">
        <f>calculations!U360</f>
        <v>839.2394155454307</v>
      </c>
      <c r="G369" s="101">
        <f>calculations!Y360</f>
        <v>486.67901193675436</v>
      </c>
      <c r="H369" s="101">
        <f>H370</f>
        <v>442.45</v>
      </c>
    </row>
    <row r="370" spans="1:8" ht="12.75">
      <c r="A370" s="24"/>
      <c r="B370" s="25"/>
      <c r="C370" s="7" t="str">
        <f>calculations!C361</f>
        <v>School District: Plains H S 0874</v>
      </c>
      <c r="D370" s="38"/>
      <c r="E370" s="5">
        <f>calculations!L361</f>
        <v>4532.41</v>
      </c>
      <c r="F370" s="66">
        <f>calculations!U361</f>
        <v>839.2394155454307</v>
      </c>
      <c r="G370" s="92">
        <f>calculations!Y361</f>
        <v>486.67901193675436</v>
      </c>
      <c r="H370" s="92">
        <v>442.45</v>
      </c>
    </row>
    <row r="371" spans="1:8" ht="12.75">
      <c r="A371" s="16"/>
      <c r="B371" s="19" t="str">
        <f>calculations!B362</f>
        <v>Thompson Falls Public Library</v>
      </c>
      <c r="C371" s="29"/>
      <c r="D371" s="37">
        <f>calculations!D362</f>
        <v>1262</v>
      </c>
      <c r="E371" s="19">
        <f>calculations!L362</f>
        <v>4962.71</v>
      </c>
      <c r="F371" s="70">
        <f>calculations!U362</f>
        <v>1276.0728199614475</v>
      </c>
      <c r="G371" s="101">
        <f>calculations!Y362</f>
        <v>565.2425211742034</v>
      </c>
      <c r="H371" s="101">
        <f>H372</f>
        <v>597.71</v>
      </c>
    </row>
    <row r="372" spans="1:8" ht="12.75">
      <c r="A372" s="9"/>
      <c r="B372" s="10"/>
      <c r="C372" s="7" t="str">
        <f>calculations!C363</f>
        <v>School District: Thompson Falls H S 0875</v>
      </c>
      <c r="D372" s="38"/>
      <c r="E372" s="5">
        <f>calculations!L363</f>
        <v>4962.71</v>
      </c>
      <c r="F372" s="66">
        <f>calculations!U363</f>
        <v>1276.0728199614475</v>
      </c>
      <c r="G372" s="92">
        <f>calculations!Y363</f>
        <v>565.2425211742034</v>
      </c>
      <c r="H372" s="92">
        <v>597.71</v>
      </c>
    </row>
    <row r="373" spans="1:8" ht="12.75">
      <c r="A373" s="9"/>
      <c r="B373" s="10"/>
      <c r="C373" s="7"/>
      <c r="D373" s="38"/>
      <c r="E373" s="5"/>
      <c r="F373" s="66"/>
      <c r="G373" s="92"/>
      <c r="H373" s="92"/>
    </row>
    <row r="374" spans="1:8" ht="12.75">
      <c r="A374" s="12"/>
      <c r="B374" s="5"/>
      <c r="C374" s="7"/>
      <c r="D374" s="38"/>
      <c r="E374" s="5"/>
      <c r="F374" s="66"/>
      <c r="G374" s="92"/>
      <c r="H374" s="92"/>
    </row>
    <row r="375" spans="1:8" ht="12.75">
      <c r="A375" s="86"/>
      <c r="B375" s="5"/>
      <c r="C375" s="7"/>
      <c r="D375" s="38"/>
      <c r="E375" s="5"/>
      <c r="F375" s="66"/>
      <c r="G375" s="92"/>
      <c r="H375" s="92"/>
    </row>
    <row r="376" spans="1:8" ht="12.75">
      <c r="A376" s="86"/>
      <c r="B376" s="5"/>
      <c r="C376" s="7"/>
      <c r="D376" s="38"/>
      <c r="E376" s="5"/>
      <c r="F376" s="66"/>
      <c r="G376" s="92"/>
      <c r="H376" s="92"/>
    </row>
    <row r="377" spans="1:8" ht="12.75">
      <c r="A377" s="86"/>
      <c r="B377" s="5"/>
      <c r="C377" s="7"/>
      <c r="D377" s="38"/>
      <c r="E377" s="5"/>
      <c r="F377" s="66"/>
      <c r="G377" s="92"/>
      <c r="H377" s="92"/>
    </row>
    <row r="378" spans="1:8" ht="12.75">
      <c r="A378" s="86"/>
      <c r="B378" s="5"/>
      <c r="C378" s="7"/>
      <c r="D378" s="38"/>
      <c r="E378" s="5"/>
      <c r="F378" s="66"/>
      <c r="G378" s="92"/>
      <c r="H378" s="92"/>
    </row>
    <row r="379" spans="1:8" ht="12.75">
      <c r="A379" s="7"/>
      <c r="B379" s="5"/>
      <c r="C379" s="7"/>
      <c r="D379" s="38"/>
      <c r="E379" s="5"/>
      <c r="F379" s="66"/>
      <c r="G379" s="92"/>
      <c r="H379" s="92"/>
    </row>
    <row r="380" spans="1:8" ht="12.75">
      <c r="A380" s="7"/>
      <c r="B380" s="5"/>
      <c r="C380" s="7"/>
      <c r="D380" s="38"/>
      <c r="E380" s="5"/>
      <c r="F380" s="66"/>
      <c r="G380" s="92"/>
      <c r="H380" s="92"/>
    </row>
    <row r="381" spans="1:8" ht="12.75">
      <c r="A381" s="7"/>
      <c r="B381" s="5"/>
      <c r="C381" s="7"/>
      <c r="D381" s="38"/>
      <c r="E381" s="5"/>
      <c r="F381" s="66"/>
      <c r="G381" s="92"/>
      <c r="H381" s="92"/>
    </row>
    <row r="382" spans="1:8" ht="12.75">
      <c r="A382" s="7"/>
      <c r="B382" s="5"/>
      <c r="C382" s="7"/>
      <c r="D382" s="38"/>
      <c r="E382" s="5"/>
      <c r="F382" s="66"/>
      <c r="G382" s="92"/>
      <c r="H382" s="92"/>
    </row>
    <row r="383" spans="1:8" ht="12.75">
      <c r="A383" s="7"/>
      <c r="B383" s="5"/>
      <c r="C383" s="7"/>
      <c r="D383" s="38"/>
      <c r="E383" s="5"/>
      <c r="F383" s="66"/>
      <c r="G383" s="92"/>
      <c r="H383" s="92"/>
    </row>
    <row r="384" spans="1:8" ht="12.75">
      <c r="A384" s="13"/>
      <c r="B384" s="14"/>
      <c r="C384" s="13"/>
      <c r="D384" s="39"/>
      <c r="E384" s="14"/>
      <c r="F384" s="74"/>
      <c r="G384" s="94"/>
      <c r="H384" s="94"/>
    </row>
    <row r="385" spans="1:8" ht="12.75">
      <c r="A385" s="13"/>
      <c r="B385" s="14"/>
      <c r="C385" s="13"/>
      <c r="D385" s="39"/>
      <c r="E385" s="14"/>
      <c r="F385" s="74"/>
      <c r="G385" s="94"/>
      <c r="H385" s="94"/>
    </row>
    <row r="386" spans="1:8" ht="12.75">
      <c r="A386" s="13"/>
      <c r="B386" s="14"/>
      <c r="C386" s="13"/>
      <c r="D386" s="39"/>
      <c r="E386" s="14"/>
      <c r="F386" s="74"/>
      <c r="G386" s="94"/>
      <c r="H386" s="94"/>
    </row>
    <row r="387" spans="1:8" ht="12.75">
      <c r="A387" s="13"/>
      <c r="B387" s="14"/>
      <c r="C387" s="13"/>
      <c r="D387" s="39"/>
      <c r="E387" s="14"/>
      <c r="F387" s="74"/>
      <c r="G387" s="94"/>
      <c r="H387" s="94"/>
    </row>
    <row r="388" spans="1:8" ht="12.75">
      <c r="A388" s="13"/>
      <c r="B388" s="14"/>
      <c r="C388" s="13"/>
      <c r="D388" s="39"/>
      <c r="E388" s="14"/>
      <c r="F388" s="74"/>
      <c r="G388" s="94"/>
      <c r="H388" s="94"/>
    </row>
    <row r="389" spans="1:8" ht="12.75">
      <c r="A389" s="13"/>
      <c r="B389" s="14"/>
      <c r="C389" s="13"/>
      <c r="D389" s="39"/>
      <c r="E389" s="14"/>
      <c r="F389" s="74"/>
      <c r="G389" s="94"/>
      <c r="H389" s="94"/>
    </row>
    <row r="390" spans="1:8" ht="12.75">
      <c r="A390" s="13"/>
      <c r="B390" s="14"/>
      <c r="C390" s="13"/>
      <c r="D390" s="39"/>
      <c r="E390" s="14"/>
      <c r="F390" s="74"/>
      <c r="G390" s="94"/>
      <c r="H390" s="94"/>
    </row>
    <row r="391" spans="1:8" ht="12.75">
      <c r="A391" s="13"/>
      <c r="B391" s="14"/>
      <c r="C391" s="13"/>
      <c r="D391" s="39"/>
      <c r="E391" s="14"/>
      <c r="F391" s="74"/>
      <c r="G391" s="94"/>
      <c r="H391" s="94"/>
    </row>
    <row r="392" spans="1:8" ht="12.75">
      <c r="A392" s="13"/>
      <c r="B392" s="14"/>
      <c r="C392" s="13"/>
      <c r="D392" s="39"/>
      <c r="E392" s="14"/>
      <c r="F392" s="74"/>
      <c r="G392" s="94"/>
      <c r="H392" s="94"/>
    </row>
    <row r="393" spans="1:8" ht="12.75">
      <c r="A393" s="13"/>
      <c r="B393" s="14"/>
      <c r="C393" s="13"/>
      <c r="D393" s="39"/>
      <c r="E393" s="14"/>
      <c r="F393" s="74"/>
      <c r="G393" s="94"/>
      <c r="H393" s="94"/>
    </row>
    <row r="394" spans="1:8" ht="12.75">
      <c r="A394" s="13"/>
      <c r="B394" s="14"/>
      <c r="C394" s="13"/>
      <c r="D394" s="39"/>
      <c r="E394" s="14"/>
      <c r="F394" s="74"/>
      <c r="G394" s="94"/>
      <c r="H394" s="94"/>
    </row>
    <row r="395" spans="1:8" ht="12.75">
      <c r="A395" s="13"/>
      <c r="B395" s="14"/>
      <c r="C395" s="13"/>
      <c r="D395" s="39"/>
      <c r="E395" s="14"/>
      <c r="F395" s="74"/>
      <c r="G395" s="94"/>
      <c r="H395" s="94"/>
    </row>
    <row r="396" spans="1:8" ht="12.75">
      <c r="A396" s="13"/>
      <c r="B396" s="14"/>
      <c r="C396" s="13"/>
      <c r="D396" s="39"/>
      <c r="E396" s="14"/>
      <c r="F396" s="74"/>
      <c r="G396" s="94"/>
      <c r="H396" s="94"/>
    </row>
    <row r="397" spans="1:8" ht="12.75">
      <c r="A397" s="13"/>
      <c r="B397" s="14"/>
      <c r="C397" s="13"/>
      <c r="D397" s="39"/>
      <c r="E397" s="14"/>
      <c r="F397" s="74"/>
      <c r="G397" s="94"/>
      <c r="H397" s="94"/>
    </row>
    <row r="398" spans="1:8" ht="12.75">
      <c r="A398" s="13"/>
      <c r="B398" s="14"/>
      <c r="C398" s="13"/>
      <c r="D398" s="39"/>
      <c r="E398" s="14"/>
      <c r="F398" s="74"/>
      <c r="G398" s="94"/>
      <c r="H398" s="94"/>
    </row>
  </sheetData>
  <sheetProtection/>
  <conditionalFormatting sqref="F2">
    <cfRule type="expression" priority="6" dxfId="2" stopIfTrue="1">
      <formula>$P$2&lt;&gt;$P$8</formula>
    </cfRule>
  </conditionalFormatting>
  <conditionalFormatting sqref="G2">
    <cfRule type="expression" priority="5" dxfId="2" stopIfTrue="1">
      <formula>$P$2&lt;&gt;$P$8</formula>
    </cfRule>
  </conditionalFormatting>
  <conditionalFormatting sqref="E2">
    <cfRule type="expression" priority="99" dxfId="2" stopIfTrue="1">
      <formula>disburs!#REF!&lt;&gt;disburs!#REF!</formula>
    </cfRule>
  </conditionalFormatting>
  <conditionalFormatting sqref="I1:I65536">
    <cfRule type="cellIs" priority="1" dxfId="734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89" r:id="rId1"/>
  <rowBreaks count="5" manualBreakCount="5">
    <brk id="56" max="255" man="1"/>
    <brk id="115" max="255" man="1"/>
    <brk id="171" max="255" man="1"/>
    <brk id="229" max="255" man="1"/>
    <brk id="34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F262" sqref="F262"/>
    </sheetView>
  </sheetViews>
  <sheetFormatPr defaultColWidth="9.140625" defaultRowHeight="12.75"/>
  <sheetData>
    <row r="2" ht="12.75">
      <c r="A2" t="s">
        <v>314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Montana State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CW2145</dc:creator>
  <cp:keywords/>
  <dc:description/>
  <cp:lastModifiedBy>Bruhn, Anastasia</cp:lastModifiedBy>
  <cp:lastPrinted>2011-11-17T17:27:25Z</cp:lastPrinted>
  <dcterms:created xsi:type="dcterms:W3CDTF">2007-08-15T22:44:46Z</dcterms:created>
  <dcterms:modified xsi:type="dcterms:W3CDTF">2011-11-17T18:04:54Z</dcterms:modified>
  <cp:category/>
  <cp:version/>
  <cp:contentType/>
  <cp:contentStatus/>
</cp:coreProperties>
</file>